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U:\Сайт\На сайт\2025\ноябрь\"/>
    </mc:Choice>
  </mc:AlternateContent>
  <bookViews>
    <workbookView xWindow="-6300" yWindow="1020" windowWidth="15570" windowHeight="10350" tabRatio="833" activeTab="19"/>
  </bookViews>
  <sheets>
    <sheet name="1Ф" sheetId="1" r:id="rId1"/>
    <sheet name="2 Осв" sheetId="2" r:id="rId2"/>
    <sheet name="3 ОС" sheetId="3" r:id="rId3"/>
    <sheet name="4 Пп" sheetId="4" r:id="rId4"/>
    <sheet name="5Вв" sheetId="5" r:id="rId5"/>
    <sheet name="6Вы" sheetId="6" r:id="rId6"/>
    <sheet name="7Кпкз" sheetId="7" r:id="rId7"/>
    <sheet name="8Расш" sheetId="8" r:id="rId8"/>
    <sheet name="9Фп" sheetId="9" r:id="rId9"/>
    <sheet name="10квФ" sheetId="10" r:id="rId10"/>
    <sheet name="11кв истч" sheetId="11" r:id="rId11"/>
    <sheet name="12квОсв" sheetId="12" r:id="rId12"/>
    <sheet name="13квОС" sheetId="13" r:id="rId13"/>
    <sheet name="14квПп" sheetId="14" r:id="rId14"/>
    <sheet name="15квВв" sheetId="15" r:id="rId15"/>
    <sheet name="16квВы" sheetId="16" r:id="rId16"/>
    <sheet name="17квЭт" sheetId="17" r:id="rId17"/>
    <sheet name="18квКпкз" sheetId="18" r:id="rId18"/>
    <sheet name="19квРасш" sheetId="19" r:id="rId19"/>
    <sheet name="20квФп" sheetId="20" r:id="rId20"/>
  </sheets>
  <definedNames>
    <definedName name="Z_500C2F4F_1743_499A_A051_20565DBF52B2_.wvu.PrintArea" localSheetId="9" hidden="1">'10квФ'!$A$1:$T$46</definedName>
    <definedName name="Z_500C2F4F_1743_499A_A051_20565DBF52B2_.wvu.PrintArea" localSheetId="10" hidden="1">'11кв истч'!$A$1:$X$46</definedName>
    <definedName name="Z_500C2F4F_1743_499A_A051_20565DBF52B2_.wvu.PrintArea" localSheetId="11" hidden="1">'12квОсв'!$A$1:$V$45</definedName>
    <definedName name="Z_500C2F4F_1743_499A_A051_20565DBF52B2_.wvu.PrintArea" localSheetId="12" hidden="1">'13квОС'!$A$1:$CK$46</definedName>
    <definedName name="Z_500C2F4F_1743_499A_A051_20565DBF52B2_.wvu.PrintArea" localSheetId="13" hidden="1">'14квПп'!$A$1:$AH$48</definedName>
    <definedName name="Z_500C2F4F_1743_499A_A051_20565DBF52B2_.wvu.PrintArea" localSheetId="14" hidden="1">'15квВв'!$A$1:$CO$48</definedName>
    <definedName name="Z_500C2F4F_1743_499A_A051_20565DBF52B2_.wvu.PrintArea" localSheetId="15" hidden="1">'16квВы'!$A$1:$BH$26</definedName>
    <definedName name="Z_500C2F4F_1743_499A_A051_20565DBF52B2_.wvu.PrintArea" localSheetId="16" hidden="1">'17квЭт'!$A$1:$BC$45</definedName>
    <definedName name="Z_500C2F4F_1743_499A_A051_20565DBF52B2_.wvu.PrintArea" localSheetId="17" hidden="1">'18квКпкз'!$A$1:$AS$45</definedName>
    <definedName name="Z_500C2F4F_1743_499A_A051_20565DBF52B2_.wvu.PrintArea" localSheetId="18" hidden="1">'19квРасш'!$A$1:$M$46</definedName>
    <definedName name="Z_500C2F4F_1743_499A_A051_20565DBF52B2_.wvu.PrintArea" localSheetId="0" hidden="1">'1Ф'!$A$1:$AC$48</definedName>
    <definedName name="Z_500C2F4F_1743_499A_A051_20565DBF52B2_.wvu.PrintArea" localSheetId="1" hidden="1">'2 Осв'!$A$1:$U$48</definedName>
    <definedName name="Z_500C2F4F_1743_499A_A051_20565DBF52B2_.wvu.PrintArea" localSheetId="19" hidden="1">'20квФп'!$A$1:$H$459</definedName>
    <definedName name="Z_500C2F4F_1743_499A_A051_20565DBF52B2_.wvu.PrintArea" localSheetId="2" hidden="1">'3 ОС'!$A$1:$Y$48</definedName>
    <definedName name="Z_500C2F4F_1743_499A_A051_20565DBF52B2_.wvu.PrintArea" localSheetId="3" hidden="1">'4 Пп'!$A$1:$X$48</definedName>
    <definedName name="Z_500C2F4F_1743_499A_A051_20565DBF52B2_.wvu.PrintArea" localSheetId="4" hidden="1">'5Вв'!$A$1:$AD$48</definedName>
    <definedName name="Z_500C2F4F_1743_499A_A051_20565DBF52B2_.wvu.PrintArea" localSheetId="5" hidden="1">'6Вы'!$A$1:$U$46</definedName>
    <definedName name="Z_500C2F4F_1743_499A_A051_20565DBF52B2_.wvu.PrintArea" localSheetId="6" hidden="1">'7Кпкз'!$A$1:$AS$48</definedName>
    <definedName name="Z_500C2F4F_1743_499A_A051_20565DBF52B2_.wvu.PrintArea" localSheetId="7" hidden="1">'8Расш'!$A$1:$M$46</definedName>
    <definedName name="Z_500C2F4F_1743_499A_A051_20565DBF52B2_.wvu.PrintArea" localSheetId="8" hidden="1">'9Фп'!$A$1:$H$459</definedName>
    <definedName name="_xlnm.Print_Area" localSheetId="9">'10квФ'!$A$1:$T$53</definedName>
    <definedName name="_xlnm.Print_Area" localSheetId="10">'11кв истч'!$A$1:$X$53</definedName>
    <definedName name="_xlnm.Print_Area" localSheetId="11">'12квОсв'!$A$1:$V$52</definedName>
    <definedName name="_xlnm.Print_Area" localSheetId="12">'13квОС'!$A$1:$CK$52</definedName>
    <definedName name="_xlnm.Print_Area" localSheetId="13">'14квПп'!$A$1:$AH$53</definedName>
    <definedName name="_xlnm.Print_Area" localSheetId="14">'15квВв'!$A$1:$CP$53</definedName>
    <definedName name="_xlnm.Print_Area" localSheetId="15">'16квВы'!$A$1:$BH$33</definedName>
    <definedName name="_xlnm.Print_Area" localSheetId="16">'17квЭт'!$A$1:$BC$50</definedName>
    <definedName name="_xlnm.Print_Area" localSheetId="17">'18квКпкз'!$A$1:$AS$51</definedName>
    <definedName name="_xlnm.Print_Area" localSheetId="18">'19квРасш'!$A$1:$M$51</definedName>
    <definedName name="_xlnm.Print_Area" localSheetId="0">'1Ф'!$A$1:$AC$55</definedName>
    <definedName name="_xlnm.Print_Area" localSheetId="1">'2 Осв'!$A$1:$U$53</definedName>
    <definedName name="_xlnm.Print_Area" localSheetId="19">'20квФп'!$A$1:$H$463</definedName>
    <definedName name="_xlnm.Print_Area" localSheetId="2">'3 ОС'!$A$1:$Y$53</definedName>
    <definedName name="_xlnm.Print_Area" localSheetId="3">'4 Пп'!$A$1:$X$51</definedName>
    <definedName name="_xlnm.Print_Area" localSheetId="4">'5Вв'!$A$1:$AD$52</definedName>
    <definedName name="_xlnm.Print_Area" localSheetId="5">'6Вы'!$A$1:$U$52</definedName>
    <definedName name="_xlnm.Print_Area" localSheetId="6">'7Кпкз'!$A$1:$AS$52</definedName>
    <definedName name="_xlnm.Print_Area" localSheetId="7">'8Расш'!$A$1:$M$49</definedName>
    <definedName name="_xlnm.Print_Area" localSheetId="8">'9Фп'!$A$1:$H$463</definedName>
  </definedNames>
  <calcPr calcId="152511"/>
  <customWorkbookViews>
    <customWorkbookView name="KimIV - Личное представление" guid="{500C2F4F-1743-499A-A051-20565DBF52B2}" mergeInterval="0" personalView="1" maximized="1" xWindow="1" yWindow="1" windowWidth="1920" windowHeight="850" tabRatio="796" activeSheetId="1"/>
  </customWorkbookViews>
</workbook>
</file>

<file path=xl/calcChain.xml><?xml version="1.0" encoding="utf-8"?>
<calcChain xmlns="http://schemas.openxmlformats.org/spreadsheetml/2006/main">
  <c r="E211" i="20" l="1"/>
  <c r="D225" i="20" l="1"/>
  <c r="E408" i="20" l="1"/>
  <c r="D408" i="20"/>
  <c r="F78" i="20" l="1"/>
  <c r="G78" i="20" s="1"/>
  <c r="D100" i="20" l="1"/>
  <c r="F215" i="20" l="1"/>
  <c r="G215" i="20" s="1"/>
  <c r="H46" i="17" l="1"/>
  <c r="I44" i="17"/>
  <c r="I46" i="17"/>
  <c r="I45" i="17"/>
  <c r="AC44" i="13"/>
  <c r="AC27" i="13" s="1"/>
  <c r="AC21" i="13" s="1"/>
  <c r="BQ44" i="13" l="1"/>
  <c r="BQ27" i="13" s="1"/>
  <c r="BQ21" i="13" s="1"/>
  <c r="P45" i="12"/>
  <c r="P46" i="12"/>
  <c r="P44" i="12"/>
  <c r="N46" i="12"/>
  <c r="N44" i="12"/>
  <c r="O45" i="12"/>
  <c r="N45" i="12" s="1"/>
  <c r="L46" i="11"/>
  <c r="N46" i="10"/>
  <c r="E286" i="20" l="1"/>
  <c r="E77" i="20" l="1"/>
  <c r="D77" i="20"/>
  <c r="AD45" i="18" l="1"/>
  <c r="AH45" i="17" l="1"/>
  <c r="AB44" i="15"/>
  <c r="AB27" i="15" s="1"/>
  <c r="AB21" i="15" s="1"/>
  <c r="AA46" i="15"/>
  <c r="AA44" i="15" s="1"/>
  <c r="AA27" i="15" s="1"/>
  <c r="AA21" i="15" s="1"/>
  <c r="Z27" i="15"/>
  <c r="Z21" i="15" s="1"/>
  <c r="Z44" i="15"/>
  <c r="AZ47" i="15"/>
  <c r="AX45" i="15"/>
  <c r="BP44" i="15"/>
  <c r="BP27" i="15" s="1"/>
  <c r="BP21" i="15" s="1"/>
  <c r="BN44" i="15"/>
  <c r="BN27" i="15" s="1"/>
  <c r="BN21" i="15" s="1"/>
  <c r="BO46" i="15"/>
  <c r="BO44" i="15" s="1"/>
  <c r="BO27" i="15" s="1"/>
  <c r="BO21" i="15" s="1"/>
  <c r="AB44" i="13"/>
  <c r="AB27" i="13" s="1"/>
  <c r="AB21" i="13" s="1"/>
  <c r="AA46" i="13"/>
  <c r="AA44" i="13" s="1"/>
  <c r="AA27" i="13" s="1"/>
  <c r="AA21" i="13" s="1"/>
  <c r="Z44" i="13"/>
  <c r="Z27" i="13" s="1"/>
  <c r="Z21" i="13" s="1"/>
  <c r="BP44" i="13"/>
  <c r="BP27" i="13" s="1"/>
  <c r="BP21" i="13" s="1"/>
  <c r="BN44" i="13"/>
  <c r="BN27" i="13" s="1"/>
  <c r="BN21" i="13" s="1"/>
  <c r="BO46" i="13"/>
  <c r="BO44" i="13" s="1"/>
  <c r="BO27" i="13" s="1"/>
  <c r="BO21" i="13" s="1"/>
  <c r="R45" i="17"/>
  <c r="CJ45" i="13"/>
  <c r="CJ46" i="13"/>
  <c r="CJ47" i="13"/>
  <c r="CH45" i="13"/>
  <c r="CH46" i="13"/>
  <c r="CH47" i="13"/>
  <c r="CI45" i="13"/>
  <c r="CI46" i="13"/>
  <c r="CI47" i="13"/>
  <c r="CG45" i="13"/>
  <c r="CG46" i="13"/>
  <c r="CG47" i="13"/>
  <c r="BI44" i="13"/>
  <c r="BI27" i="13" s="1"/>
  <c r="BI21" i="13" s="1"/>
  <c r="U44" i="13"/>
  <c r="U27" i="13" s="1"/>
  <c r="U21" i="13" s="1"/>
  <c r="CH44" i="13" l="1"/>
  <c r="CH27" i="13" s="1"/>
  <c r="CH21" i="13" s="1"/>
  <c r="CG44" i="13"/>
  <c r="CG27" i="13" s="1"/>
  <c r="CG21" i="13" s="1"/>
  <c r="AY46" i="13"/>
  <c r="AY46" i="15"/>
  <c r="M45" i="12" l="1"/>
  <c r="L45" i="12" s="1"/>
  <c r="L46" i="12"/>
  <c r="U46" i="12" s="1"/>
  <c r="L44" i="12"/>
  <c r="U44" i="12" s="1"/>
  <c r="G45" i="11"/>
  <c r="G47" i="11"/>
  <c r="U47" i="11" s="1"/>
  <c r="G46" i="11"/>
  <c r="L46" i="10"/>
  <c r="H46" i="10" s="1"/>
  <c r="T44" i="12" l="1"/>
  <c r="U45" i="12"/>
  <c r="T46" i="12"/>
  <c r="K46" i="10"/>
  <c r="T45" i="12"/>
  <c r="F218" i="20"/>
  <c r="G218" i="20" s="1"/>
  <c r="R46" i="10" l="1"/>
  <c r="S46" i="10"/>
  <c r="E148" i="20" l="1"/>
  <c r="D148" i="20"/>
  <c r="E138" i="20"/>
  <c r="F75" i="20" l="1"/>
  <c r="G75" i="20" s="1"/>
  <c r="L44" i="17" l="1"/>
  <c r="J45" i="10"/>
  <c r="P44" i="1"/>
  <c r="G44" i="2" l="1"/>
  <c r="G45" i="2"/>
  <c r="G46" i="2"/>
  <c r="K45" i="1"/>
  <c r="K44" i="1"/>
  <c r="F46" i="1"/>
  <c r="F45" i="1"/>
  <c r="F44" i="1"/>
  <c r="AQ44" i="13" l="1"/>
  <c r="AQ27" i="13" s="1"/>
  <c r="AQ21" i="13" s="1"/>
  <c r="CE44" i="13"/>
  <c r="CE27" i="13" s="1"/>
  <c r="CE21" i="13" s="1"/>
  <c r="AA44" i="5" l="1"/>
  <c r="AB43" i="17"/>
  <c r="CL45" i="15"/>
  <c r="CE44" i="15"/>
  <c r="CE27" i="15" s="1"/>
  <c r="CE21" i="15" s="1"/>
  <c r="AZ44" i="15"/>
  <c r="AZ27" i="15" s="1"/>
  <c r="AZ21" i="15" s="1"/>
  <c r="E45" i="12"/>
  <c r="E44" i="12"/>
  <c r="H45" i="10"/>
  <c r="U46" i="11"/>
  <c r="T46" i="11"/>
  <c r="I45" i="12"/>
  <c r="AT46" i="13" l="1"/>
  <c r="K45" i="10" l="1"/>
  <c r="M45" i="10"/>
  <c r="R45" i="10" l="1"/>
  <c r="S45" i="10"/>
  <c r="H45" i="17"/>
  <c r="AS46" i="13" l="1"/>
  <c r="AY44" i="15"/>
  <c r="AY27" i="15" s="1"/>
  <c r="AQ44" i="15" l="1"/>
  <c r="AQ27" i="15" s="1"/>
  <c r="AQ21" i="15" s="1"/>
  <c r="CM46" i="15"/>
  <c r="CM44" i="15" s="1"/>
  <c r="CM27" i="15" s="1"/>
  <c r="CM21" i="15" s="1"/>
  <c r="AX44" i="15"/>
  <c r="AX27" i="15" s="1"/>
  <c r="AX45" i="13"/>
  <c r="I44" i="12" l="1"/>
  <c r="F69" i="20" l="1"/>
  <c r="G69" i="20" s="1"/>
  <c r="AN46" i="17" l="1"/>
  <c r="T44" i="15"/>
  <c r="S44" i="15"/>
  <c r="AX44" i="13"/>
  <c r="AX27" i="13" s="1"/>
  <c r="AX21" i="13" s="1"/>
  <c r="AY44" i="13"/>
  <c r="AY27" i="13" s="1"/>
  <c r="AY21" i="13" s="1"/>
  <c r="AZ47" i="13"/>
  <c r="AZ44" i="13" s="1"/>
  <c r="AZ27" i="13" s="1"/>
  <c r="AZ21" i="13" s="1"/>
  <c r="AJ46" i="17" l="1"/>
  <c r="AI46" i="17"/>
  <c r="J44" i="10"/>
  <c r="I47" i="10"/>
  <c r="I45" i="10"/>
  <c r="I46" i="10"/>
  <c r="J44" i="13"/>
  <c r="K43" i="12" l="1"/>
  <c r="I46" i="2" l="1"/>
  <c r="O46" i="2" s="1"/>
  <c r="I45" i="2"/>
  <c r="I46" i="12"/>
  <c r="E46" i="12"/>
  <c r="E47" i="10"/>
  <c r="E46" i="10"/>
  <c r="E45" i="10" l="1"/>
  <c r="G43" i="2"/>
  <c r="I44" i="2"/>
  <c r="E43" i="12"/>
  <c r="E26" i="12" s="1"/>
  <c r="E20" i="12" s="1"/>
  <c r="G46" i="1"/>
  <c r="G46" i="12" s="1"/>
  <c r="F43" i="1"/>
  <c r="M47" i="10"/>
  <c r="A5" i="19"/>
  <c r="A5" i="18"/>
  <c r="A5" i="17"/>
  <c r="A5" i="16"/>
  <c r="A5" i="15"/>
  <c r="A5" i="14"/>
  <c r="A5" i="13"/>
  <c r="A5" i="12"/>
  <c r="A5" i="11"/>
  <c r="I43" i="2" l="1"/>
  <c r="O44" i="2"/>
  <c r="S46" i="2"/>
  <c r="Q46" i="2"/>
  <c r="X47" i="3"/>
  <c r="X48" i="3"/>
  <c r="W47" i="3"/>
  <c r="W48" i="3"/>
  <c r="T45" i="3"/>
  <c r="T27" i="3" s="1"/>
  <c r="T21" i="3" s="1"/>
  <c r="S45" i="3"/>
  <c r="R45" i="3"/>
  <c r="AT47" i="13"/>
  <c r="AC46" i="5"/>
  <c r="AC43" i="5" s="1"/>
  <c r="AC26" i="5" s="1"/>
  <c r="AC20" i="5" s="1"/>
  <c r="AB45" i="5"/>
  <c r="AB43" i="5" s="1"/>
  <c r="AB26" i="5" s="1"/>
  <c r="AB20" i="5" s="1"/>
  <c r="AA43" i="5"/>
  <c r="AA26" i="5" s="1"/>
  <c r="AA20" i="5" s="1"/>
  <c r="U43" i="5"/>
  <c r="U26" i="5" s="1"/>
  <c r="U20" i="5" s="1"/>
  <c r="T43" i="5"/>
  <c r="T26" i="5" s="1"/>
  <c r="S43" i="5"/>
  <c r="S26" i="5" s="1"/>
  <c r="S20" i="5" s="1"/>
  <c r="AM45" i="7"/>
  <c r="AM26" i="7" s="1"/>
  <c r="AM20" i="7" s="1"/>
  <c r="AE45" i="7"/>
  <c r="AE26" i="7" s="1"/>
  <c r="AE20" i="7" s="1"/>
  <c r="AC45" i="7"/>
  <c r="AC26" i="7" s="1"/>
  <c r="AC20" i="7" s="1"/>
  <c r="BA43" i="17"/>
  <c r="BA26" i="17" s="1"/>
  <c r="BA20" i="17" s="1"/>
  <c r="BB43" i="17"/>
  <c r="BB26" i="17" s="1"/>
  <c r="BC43" i="17"/>
  <c r="BC26" i="17" s="1"/>
  <c r="BC20" i="17" s="1"/>
  <c r="AZ43" i="17"/>
  <c r="AZ26" i="17" s="1"/>
  <c r="AZ20" i="17" s="1"/>
  <c r="AY45" i="17"/>
  <c r="AA43" i="17"/>
  <c r="AB26" i="17"/>
  <c r="AB20" i="17" s="1"/>
  <c r="AC43" i="17"/>
  <c r="AC26" i="17" s="1"/>
  <c r="AC20" i="17" s="1"/>
  <c r="Z43" i="17"/>
  <c r="Z26" i="17" s="1"/>
  <c r="Z20" i="17" s="1"/>
  <c r="CL22" i="15"/>
  <c r="CL23" i="15"/>
  <c r="CL24" i="15"/>
  <c r="CL25" i="15"/>
  <c r="CL26" i="15"/>
  <c r="CL28" i="15"/>
  <c r="CL29" i="15"/>
  <c r="CL30" i="15"/>
  <c r="CL31" i="15"/>
  <c r="CL32" i="15"/>
  <c r="CL33" i="15"/>
  <c r="CL34" i="15"/>
  <c r="CL35" i="15"/>
  <c r="CL36" i="15"/>
  <c r="CL37" i="15"/>
  <c r="CL38" i="15"/>
  <c r="CL39" i="15"/>
  <c r="CL40" i="15"/>
  <c r="CL41" i="15"/>
  <c r="CL42" i="15"/>
  <c r="CL43" i="15"/>
  <c r="CJ22" i="13"/>
  <c r="CJ23" i="13"/>
  <c r="CJ24" i="13"/>
  <c r="CJ25" i="13"/>
  <c r="CJ26" i="13"/>
  <c r="CJ28" i="13"/>
  <c r="CJ29" i="13"/>
  <c r="CJ30" i="13"/>
  <c r="CJ31" i="13"/>
  <c r="CJ32" i="13"/>
  <c r="CJ33" i="13"/>
  <c r="CJ34" i="13"/>
  <c r="CJ35" i="13"/>
  <c r="CJ36" i="13"/>
  <c r="CJ37" i="13"/>
  <c r="CJ38" i="13"/>
  <c r="CJ39" i="13"/>
  <c r="CJ40" i="13"/>
  <c r="CJ41" i="13"/>
  <c r="CJ42" i="13"/>
  <c r="CJ43" i="13"/>
  <c r="CI22" i="13"/>
  <c r="CI23" i="13"/>
  <c r="CI24" i="13"/>
  <c r="CI25" i="13"/>
  <c r="CI26" i="13"/>
  <c r="CI28" i="13"/>
  <c r="CI29" i="13"/>
  <c r="CI30" i="13"/>
  <c r="CI31" i="13"/>
  <c r="CI32" i="13"/>
  <c r="CI33" i="13"/>
  <c r="CI34" i="13"/>
  <c r="CI35" i="13"/>
  <c r="CI36" i="13"/>
  <c r="CI37" i="13"/>
  <c r="CI38" i="13"/>
  <c r="CI39" i="13"/>
  <c r="CI40" i="13"/>
  <c r="CI41" i="13"/>
  <c r="CI42" i="13"/>
  <c r="CI43" i="13"/>
  <c r="AJ44" i="13"/>
  <c r="AJ27" i="13" s="1"/>
  <c r="AI44" i="13"/>
  <c r="AI27" i="13" s="1"/>
  <c r="AH44" i="13"/>
  <c r="AH27" i="13" s="1"/>
  <c r="BX44" i="13"/>
  <c r="BX27" i="13" s="1"/>
  <c r="BW44" i="13"/>
  <c r="BW27" i="13" s="1"/>
  <c r="BV44" i="13"/>
  <c r="BV27" i="13" s="1"/>
  <c r="U21" i="12"/>
  <c r="U22" i="12"/>
  <c r="U23" i="12"/>
  <c r="U24" i="12"/>
  <c r="U25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T21" i="12"/>
  <c r="T22" i="12"/>
  <c r="T23" i="12"/>
  <c r="T24" i="12"/>
  <c r="T25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S20" i="10"/>
  <c r="S21" i="10"/>
  <c r="S22" i="10"/>
  <c r="S23" i="10"/>
  <c r="S24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R20" i="10"/>
  <c r="R21" i="10"/>
  <c r="R22" i="10"/>
  <c r="R23" i="10"/>
  <c r="R24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AA26" i="17" l="1"/>
  <c r="AA20" i="17" s="1"/>
  <c r="Y43" i="17"/>
  <c r="BB20" i="17"/>
  <c r="AY43" i="17"/>
  <c r="AY26" i="17" s="1"/>
  <c r="AY20" i="17" s="1"/>
  <c r="AY44" i="17" l="1"/>
  <c r="AY46" i="17"/>
  <c r="Y46" i="17"/>
  <c r="CD44" i="15"/>
  <c r="CD27" i="15" s="1"/>
  <c r="CD21" i="15" s="1"/>
  <c r="AP44" i="15"/>
  <c r="CD44" i="13"/>
  <c r="CD27" i="13" s="1"/>
  <c r="CD21" i="13" s="1"/>
  <c r="AP44" i="13"/>
  <c r="AP27" i="13" s="1"/>
  <c r="AP21" i="13" s="1"/>
  <c r="H47" i="10"/>
  <c r="P46" i="1" s="1"/>
  <c r="P45" i="1" l="1"/>
  <c r="H44" i="10"/>
  <c r="H25" i="10" s="1"/>
  <c r="H19" i="10" s="1"/>
  <c r="AP27" i="15"/>
  <c r="CL44" i="15"/>
  <c r="Z46" i="1"/>
  <c r="T46" i="1" s="1"/>
  <c r="Y46" i="1"/>
  <c r="S46" i="1" s="1"/>
  <c r="M46" i="1"/>
  <c r="R46" i="1" s="1"/>
  <c r="D45" i="1"/>
  <c r="G45" i="1" s="1"/>
  <c r="G45" i="12" s="1"/>
  <c r="Y45" i="1" l="1"/>
  <c r="S45" i="1" s="1"/>
  <c r="Z45" i="1"/>
  <c r="T45" i="1" s="1"/>
  <c r="M45" i="1"/>
  <c r="AP21" i="15"/>
  <c r="CL21" i="15" s="1"/>
  <c r="CL27" i="15"/>
  <c r="Y44" i="17"/>
  <c r="Y26" i="17" s="1"/>
  <c r="Y20" i="17" s="1"/>
  <c r="O45" i="2" l="1"/>
  <c r="R45" i="1"/>
  <c r="AG44" i="17"/>
  <c r="AS44" i="17"/>
  <c r="AS43" i="17" s="1"/>
  <c r="AP45" i="17"/>
  <c r="AQ45" i="17"/>
  <c r="AU43" i="17"/>
  <c r="AU26" i="17" s="1"/>
  <c r="AU20" i="17" s="1"/>
  <c r="AV43" i="17"/>
  <c r="AW43" i="17"/>
  <c r="AX43" i="17"/>
  <c r="AT44" i="17"/>
  <c r="AT21" i="17"/>
  <c r="AT22" i="17"/>
  <c r="AT23" i="17"/>
  <c r="AT24" i="17"/>
  <c r="AT25" i="17"/>
  <c r="AT27" i="17"/>
  <c r="AT28" i="17"/>
  <c r="AT29" i="17"/>
  <c r="AT30" i="17"/>
  <c r="AT31" i="17"/>
  <c r="AT32" i="17"/>
  <c r="AT33" i="17"/>
  <c r="AT34" i="17"/>
  <c r="AT35" i="17"/>
  <c r="AT36" i="17"/>
  <c r="AT37" i="17"/>
  <c r="AT38" i="17"/>
  <c r="AT39" i="17"/>
  <c r="AT40" i="17"/>
  <c r="AT41" i="17"/>
  <c r="AT42" i="17"/>
  <c r="AT45" i="17"/>
  <c r="AT46" i="17"/>
  <c r="AP46" i="17"/>
  <c r="AQ46" i="17"/>
  <c r="AR46" i="17"/>
  <c r="U43" i="17"/>
  <c r="U26" i="17" s="1"/>
  <c r="U20" i="17" s="1"/>
  <c r="V43" i="17"/>
  <c r="V26" i="17" s="1"/>
  <c r="X43" i="17"/>
  <c r="X26" i="17" s="1"/>
  <c r="X20" i="17" s="1"/>
  <c r="T21" i="17"/>
  <c r="T22" i="17"/>
  <c r="T23" i="17"/>
  <c r="T24" i="17"/>
  <c r="T25" i="17"/>
  <c r="T27" i="17"/>
  <c r="T28" i="17"/>
  <c r="T29" i="17"/>
  <c r="T30" i="17"/>
  <c r="T31" i="17"/>
  <c r="T32" i="17"/>
  <c r="T33" i="17"/>
  <c r="T34" i="17"/>
  <c r="T35" i="17"/>
  <c r="T36" i="17"/>
  <c r="T37" i="17"/>
  <c r="T38" i="17"/>
  <c r="T39" i="17"/>
  <c r="T40" i="17"/>
  <c r="T41" i="17"/>
  <c r="T42" i="17"/>
  <c r="T44" i="17"/>
  <c r="T45" i="17"/>
  <c r="T46" i="17"/>
  <c r="W43" i="17"/>
  <c r="AX21" i="15"/>
  <c r="AY21" i="15"/>
  <c r="S27" i="15"/>
  <c r="S21" i="15" s="1"/>
  <c r="BX21" i="15"/>
  <c r="BW21" i="15"/>
  <c r="BV21" i="15"/>
  <c r="AH21" i="15"/>
  <c r="AI21" i="15"/>
  <c r="AJ21" i="15"/>
  <c r="BR44" i="13"/>
  <c r="BR27" i="13" s="1"/>
  <c r="BR21" i="13" s="1"/>
  <c r="BV21" i="13"/>
  <c r="BW21" i="13"/>
  <c r="BX21" i="13"/>
  <c r="AJ21" i="13"/>
  <c r="AI21" i="13"/>
  <c r="AH21" i="13"/>
  <c r="S45" i="12"/>
  <c r="S46" i="12"/>
  <c r="T47" i="11"/>
  <c r="E44" i="10"/>
  <c r="E25" i="10" s="1"/>
  <c r="E19" i="10" s="1"/>
  <c r="AO46" i="17" l="1"/>
  <c r="AO44" i="17"/>
  <c r="AO45" i="17"/>
  <c r="W26" i="17"/>
  <c r="W20" i="17" s="1"/>
  <c r="T43" i="17"/>
  <c r="AS26" i="17"/>
  <c r="AS20" i="17" s="1"/>
  <c r="AP43" i="17"/>
  <c r="AP26" i="17" s="1"/>
  <c r="AP20" i="17" s="1"/>
  <c r="AQ43" i="17"/>
  <c r="AQ26" i="17" s="1"/>
  <c r="AQ20" i="17" s="1"/>
  <c r="AX26" i="17"/>
  <c r="AX20" i="17" s="1"/>
  <c r="AW26" i="17"/>
  <c r="AV26" i="17"/>
  <c r="AV20" i="17" s="1"/>
  <c r="AT43" i="17"/>
  <c r="AT26" i="17" s="1"/>
  <c r="AT20" i="17" s="1"/>
  <c r="V20" i="17"/>
  <c r="AO43" i="17" l="1"/>
  <c r="T26" i="17"/>
  <c r="T20" i="17"/>
  <c r="AW20" i="17"/>
  <c r="F155" i="20" l="1"/>
  <c r="G155" i="20" s="1"/>
  <c r="N44" i="10"/>
  <c r="N25" i="10" s="1"/>
  <c r="N19" i="10" s="1"/>
  <c r="O43" i="12"/>
  <c r="O26" i="12" s="1"/>
  <c r="O20" i="12" s="1"/>
  <c r="F44" i="17"/>
  <c r="F45" i="17"/>
  <c r="F46" i="17"/>
  <c r="G45" i="17"/>
  <c r="G46" i="17"/>
  <c r="N43" i="12" l="1"/>
  <c r="N26" i="12" s="1"/>
  <c r="N20" i="12" s="1"/>
  <c r="AD44" i="13"/>
  <c r="AD27" i="13" s="1"/>
  <c r="AD21" i="13" s="1"/>
  <c r="E46" i="17"/>
  <c r="I43" i="17"/>
  <c r="I26" i="17" s="1"/>
  <c r="I20" i="17" s="1"/>
  <c r="F43" i="17"/>
  <c r="F26" i="17" s="1"/>
  <c r="F20" i="17" s="1"/>
  <c r="E45" i="17"/>
  <c r="Y45" i="17" s="1"/>
  <c r="M44" i="10"/>
  <c r="M25" i="10" s="1"/>
  <c r="M19" i="10" s="1"/>
  <c r="D161" i="20" l="1"/>
  <c r="O44" i="17" l="1"/>
  <c r="AO26" i="17" s="1"/>
  <c r="AO20" i="17" s="1"/>
  <c r="AR43" i="17"/>
  <c r="AR26" i="17" l="1"/>
  <c r="AR20" i="17" s="1"/>
  <c r="H44" i="1" l="1"/>
  <c r="G45" i="10" l="1"/>
  <c r="U45" i="11"/>
  <c r="P43" i="17"/>
  <c r="P26" i="17" s="1"/>
  <c r="P20" i="17" s="1"/>
  <c r="Q43" i="17"/>
  <c r="Q26" i="17" s="1"/>
  <c r="Q20" i="17" s="1"/>
  <c r="R43" i="17"/>
  <c r="R26" i="17" s="1"/>
  <c r="R20" i="17" s="1"/>
  <c r="S43" i="17"/>
  <c r="S26" i="17" s="1"/>
  <c r="S20" i="17" s="1"/>
  <c r="O46" i="17"/>
  <c r="O43" i="17" s="1"/>
  <c r="O26" i="17" s="1"/>
  <c r="O20" i="17" s="1"/>
  <c r="BJ44" i="13"/>
  <c r="V44" i="13"/>
  <c r="V27" i="13" s="1"/>
  <c r="V21" i="13" s="1"/>
  <c r="M43" i="12"/>
  <c r="H43" i="12"/>
  <c r="H26" i="12" s="1"/>
  <c r="H20" i="12" s="1"/>
  <c r="L43" i="12"/>
  <c r="L26" i="12" s="1"/>
  <c r="L20" i="12" s="1"/>
  <c r="D47" i="11"/>
  <c r="L44" i="10"/>
  <c r="K47" i="10"/>
  <c r="BJ27" i="13" l="1"/>
  <c r="BJ21" i="13" s="1"/>
  <c r="CJ44" i="13"/>
  <c r="CJ27" i="13" s="1"/>
  <c r="CJ21" i="13" s="1"/>
  <c r="CI44" i="13"/>
  <c r="CI27" i="13" s="1"/>
  <c r="CI21" i="13" s="1"/>
  <c r="S47" i="10"/>
  <c r="R47" i="10"/>
  <c r="K44" i="10"/>
  <c r="R44" i="10" s="1"/>
  <c r="R25" i="10" s="1"/>
  <c r="R19" i="10" s="1"/>
  <c r="S44" i="10"/>
  <c r="S25" i="10" s="1"/>
  <c r="S19" i="10" s="1"/>
  <c r="M26" i="12"/>
  <c r="M20" i="12" s="1"/>
  <c r="T43" i="12"/>
  <c r="T26" i="12" s="1"/>
  <c r="T20" i="12" s="1"/>
  <c r="U43" i="12"/>
  <c r="U26" i="12" s="1"/>
  <c r="U20" i="12" s="1"/>
  <c r="L25" i="10"/>
  <c r="I43" i="12" l="1"/>
  <c r="H44" i="17"/>
  <c r="H43" i="17" s="1"/>
  <c r="H26" i="17" s="1"/>
  <c r="H20" i="17" s="1"/>
  <c r="G44" i="17"/>
  <c r="G43" i="17" s="1"/>
  <c r="J44" i="17"/>
  <c r="L19" i="10"/>
  <c r="K19" i="10" s="1"/>
  <c r="K25" i="10"/>
  <c r="E44" i="17" l="1"/>
  <c r="E43" i="17" s="1"/>
  <c r="E26" i="17" s="1"/>
  <c r="E20" i="17" s="1"/>
  <c r="G26" i="17"/>
  <c r="G20" i="17" s="1"/>
  <c r="I26" i="12"/>
  <c r="I20" i="12" s="1"/>
  <c r="F45" i="13"/>
  <c r="D44" i="1" l="1"/>
  <c r="G44" i="1" s="1"/>
  <c r="G44" i="12" s="1"/>
  <c r="G43" i="1" l="1"/>
  <c r="E106" i="20"/>
  <c r="D106" i="20"/>
  <c r="D61" i="20"/>
  <c r="G43" i="12" l="1"/>
  <c r="G26" i="12" s="1"/>
  <c r="G20" i="12" s="1"/>
  <c r="S44" i="12"/>
  <c r="S43" i="12" s="1"/>
  <c r="S26" i="12" s="1"/>
  <c r="S20" i="12" s="1"/>
  <c r="AM43" i="18"/>
  <c r="AM26" i="18" s="1"/>
  <c r="AM20" i="18" s="1"/>
  <c r="AL43" i="18"/>
  <c r="AL26" i="18" s="1"/>
  <c r="AL20" i="18" s="1"/>
  <c r="AM46" i="17"/>
  <c r="AH46" i="17" s="1"/>
  <c r="AL46" i="17"/>
  <c r="AG46" i="17" s="1"/>
  <c r="AK46" i="17"/>
  <c r="AF46" i="17" s="1"/>
  <c r="N43" i="17"/>
  <c r="M43" i="17"/>
  <c r="L43" i="17"/>
  <c r="K43" i="17"/>
  <c r="J45" i="17"/>
  <c r="J46" i="17"/>
  <c r="BH44" i="15"/>
  <c r="BG44" i="15"/>
  <c r="BG27" i="15" s="1"/>
  <c r="BG21" i="15" s="1"/>
  <c r="L44" i="15"/>
  <c r="K44" i="15"/>
  <c r="K27" i="15" s="1"/>
  <c r="K21" i="15" s="1"/>
  <c r="L46" i="15"/>
  <c r="BG44" i="13"/>
  <c r="BG27" i="13" s="1"/>
  <c r="BG21" i="13" s="1"/>
  <c r="BH44" i="13"/>
  <c r="T44" i="13"/>
  <c r="S44" i="13"/>
  <c r="S27" i="13" s="1"/>
  <c r="S21" i="13" s="1"/>
  <c r="E47" i="13"/>
  <c r="L44" i="13"/>
  <c r="K44" i="13"/>
  <c r="K27" i="13" s="1"/>
  <c r="K21" i="13" s="1"/>
  <c r="F47" i="13"/>
  <c r="J43" i="12"/>
  <c r="I46" i="11"/>
  <c r="I47" i="11"/>
  <c r="D46" i="11"/>
  <c r="D46" i="10"/>
  <c r="F46" i="10" s="1"/>
  <c r="Q46" i="10" s="1"/>
  <c r="D47" i="10"/>
  <c r="F47" i="10" s="1"/>
  <c r="Q47" i="10" s="1"/>
  <c r="AL45" i="7"/>
  <c r="AL26" i="7" s="1"/>
  <c r="AL20" i="7" s="1"/>
  <c r="AF45" i="7"/>
  <c r="AF26" i="7" s="1"/>
  <c r="AF20" i="7" s="1"/>
  <c r="L43" i="5"/>
  <c r="L26" i="5" s="1"/>
  <c r="L20" i="5" s="1"/>
  <c r="L45" i="3"/>
  <c r="L27" i="3" s="1"/>
  <c r="L21" i="3" s="1"/>
  <c r="F45" i="3"/>
  <c r="E43" i="2"/>
  <c r="N46" i="11" l="1"/>
  <c r="AE46" i="17"/>
  <c r="N47" i="11"/>
  <c r="J43" i="17"/>
  <c r="AE43" i="18"/>
  <c r="AE26" i="18" s="1"/>
  <c r="AE20" i="18" s="1"/>
  <c r="AD43" i="18"/>
  <c r="AD26" i="18" s="1"/>
  <c r="AD20" i="18" s="1"/>
  <c r="AC43" i="18"/>
  <c r="AC26" i="18" s="1"/>
  <c r="AC20" i="18" s="1"/>
  <c r="AB43" i="18"/>
  <c r="AB26" i="18" s="1"/>
  <c r="AB20" i="18" s="1"/>
  <c r="BF44" i="15"/>
  <c r="R44" i="15"/>
  <c r="J45" i="15"/>
  <c r="J44" i="15" s="1"/>
  <c r="BF44" i="13"/>
  <c r="R44" i="13"/>
  <c r="K26" i="12"/>
  <c r="K20" i="12" s="1"/>
  <c r="J26" i="12"/>
  <c r="J20" i="12" s="1"/>
  <c r="R27" i="3"/>
  <c r="S27" i="3"/>
  <c r="U21" i="3"/>
  <c r="V27" i="3"/>
  <c r="K45" i="3"/>
  <c r="J45" i="3"/>
  <c r="K43" i="5"/>
  <c r="J43" i="5"/>
  <c r="AB45" i="7"/>
  <c r="AB26" i="7" s="1"/>
  <c r="AB20" i="7" s="1"/>
  <c r="AD45" i="7"/>
  <c r="AD26" i="7" s="1"/>
  <c r="AD20" i="7" s="1"/>
  <c r="AK26" i="7"/>
  <c r="AK20" i="7" s="1"/>
  <c r="I26" i="2"/>
  <c r="G26" i="2"/>
  <c r="H45" i="1"/>
  <c r="G46" i="10" l="1"/>
  <c r="D45" i="10"/>
  <c r="D43" i="1"/>
  <c r="D44" i="17"/>
  <c r="AD44" i="17" s="1"/>
  <c r="F197" i="9"/>
  <c r="D45" i="17" l="1"/>
  <c r="D43" i="17" s="1"/>
  <c r="D26" i="17" s="1"/>
  <c r="D20" i="17" s="1"/>
  <c r="D44" i="10"/>
  <c r="F45" i="10"/>
  <c r="Q45" i="10" s="1"/>
  <c r="V21" i="3"/>
  <c r="F44" i="10" l="1"/>
  <c r="F25" i="10" s="1"/>
  <c r="F19" i="10" s="1"/>
  <c r="E400" i="20"/>
  <c r="D400" i="20"/>
  <c r="E148" i="9" l="1"/>
  <c r="D148" i="9"/>
  <c r="E399" i="9" l="1"/>
  <c r="E389" i="9"/>
  <c r="D70" i="9" l="1"/>
  <c r="F72" i="9"/>
  <c r="D62" i="9"/>
  <c r="G43" i="11" l="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6" i="11"/>
  <c r="G25" i="11"/>
  <c r="G24" i="11"/>
  <c r="G23" i="11"/>
  <c r="G22" i="11"/>
  <c r="AI26" i="7"/>
  <c r="AI20" i="7" s="1"/>
  <c r="T20" i="5"/>
  <c r="M21" i="3"/>
  <c r="S21" i="3"/>
  <c r="R21" i="3"/>
  <c r="Q27" i="3"/>
  <c r="Q21" i="3" s="1"/>
  <c r="P27" i="3"/>
  <c r="P21" i="3" s="1"/>
  <c r="O27" i="3"/>
  <c r="O21" i="3" s="1"/>
  <c r="D138" i="20" l="1"/>
  <c r="D70" i="20"/>
  <c r="E70" i="20"/>
  <c r="F400" i="20" l="1"/>
  <c r="G400" i="20" s="1"/>
  <c r="E399" i="20"/>
  <c r="D399" i="20"/>
  <c r="F72" i="20" l="1"/>
  <c r="F408" i="20" l="1"/>
  <c r="G408" i="20" s="1"/>
  <c r="F399" i="20"/>
  <c r="G399" i="20" s="1"/>
  <c r="F389" i="20"/>
  <c r="G389" i="20" s="1"/>
  <c r="E375" i="20"/>
  <c r="D375" i="20"/>
  <c r="D374" i="20" s="1"/>
  <c r="D373" i="20" s="1"/>
  <c r="D370" i="20"/>
  <c r="F367" i="20"/>
  <c r="G367" i="20" s="1"/>
  <c r="F354" i="20"/>
  <c r="G354" i="20" s="1"/>
  <c r="E352" i="20"/>
  <c r="D352" i="20"/>
  <c r="F336" i="20"/>
  <c r="G336" i="20" s="1"/>
  <c r="F330" i="20"/>
  <c r="G330" i="20" s="1"/>
  <c r="F329" i="20"/>
  <c r="G329" i="20" s="1"/>
  <c r="F313" i="20"/>
  <c r="G313" i="20" s="1"/>
  <c r="E305" i="20"/>
  <c r="D305" i="20"/>
  <c r="F303" i="20"/>
  <c r="G303" i="20" s="1"/>
  <c r="F297" i="20"/>
  <c r="G297" i="20" s="1"/>
  <c r="F295" i="20"/>
  <c r="G295" i="20" s="1"/>
  <c r="F293" i="20"/>
  <c r="G293" i="20" s="1"/>
  <c r="F289" i="20"/>
  <c r="G289" i="20" s="1"/>
  <c r="F287" i="20"/>
  <c r="G287" i="20" s="1"/>
  <c r="E283" i="20"/>
  <c r="D286" i="20"/>
  <c r="F281" i="20"/>
  <c r="G281" i="20" s="1"/>
  <c r="F271" i="20"/>
  <c r="G271" i="20" s="1"/>
  <c r="E254" i="20"/>
  <c r="D254" i="20"/>
  <c r="F251" i="20"/>
  <c r="G251" i="20" s="1"/>
  <c r="E248" i="20"/>
  <c r="D248" i="20"/>
  <c r="F237" i="20"/>
  <c r="G237" i="20" s="1"/>
  <c r="E236" i="20"/>
  <c r="D236" i="20"/>
  <c r="D235" i="20" s="1"/>
  <c r="F225" i="20"/>
  <c r="G225" i="20" s="1"/>
  <c r="E224" i="20"/>
  <c r="D224" i="20"/>
  <c r="F223" i="20"/>
  <c r="G223" i="20" s="1"/>
  <c r="F217" i="20"/>
  <c r="E210" i="20"/>
  <c r="E244" i="20" s="1"/>
  <c r="D211" i="20"/>
  <c r="D210" i="20" s="1"/>
  <c r="D244" i="20" s="1"/>
  <c r="D243" i="20" s="1"/>
  <c r="F202" i="20"/>
  <c r="G202" i="20" s="1"/>
  <c r="F201" i="20"/>
  <c r="G201" i="20" s="1"/>
  <c r="F200" i="20"/>
  <c r="G200" i="20" s="1"/>
  <c r="F199" i="20"/>
  <c r="G199" i="20" s="1"/>
  <c r="F198" i="20"/>
  <c r="G198" i="20" s="1"/>
  <c r="F197" i="20"/>
  <c r="F196" i="20"/>
  <c r="G196" i="20" s="1"/>
  <c r="F195" i="20"/>
  <c r="G195" i="20" s="1"/>
  <c r="F194" i="20"/>
  <c r="G194" i="20" s="1"/>
  <c r="F192" i="20"/>
  <c r="G192" i="20" s="1"/>
  <c r="F189" i="20"/>
  <c r="G189" i="20" s="1"/>
  <c r="F188" i="20"/>
  <c r="G188" i="20" s="1"/>
  <c r="E187" i="20"/>
  <c r="E185" i="20" s="1"/>
  <c r="D187" i="20"/>
  <c r="D185" i="20" s="1"/>
  <c r="F184" i="20"/>
  <c r="G184" i="20" s="1"/>
  <c r="F176" i="20"/>
  <c r="G176" i="20" s="1"/>
  <c r="E167" i="20"/>
  <c r="D167" i="20"/>
  <c r="F164" i="20"/>
  <c r="E163" i="20"/>
  <c r="D163" i="20"/>
  <c r="F162" i="20"/>
  <c r="G162" i="20" s="1"/>
  <c r="E161" i="20"/>
  <c r="F138" i="20"/>
  <c r="G138" i="20" s="1"/>
  <c r="F133" i="20"/>
  <c r="G133" i="20" s="1"/>
  <c r="F124" i="20"/>
  <c r="G124" i="20" s="1"/>
  <c r="F118" i="20"/>
  <c r="G118" i="20" s="1"/>
  <c r="F108" i="20"/>
  <c r="G108" i="20" s="1"/>
  <c r="F107" i="20"/>
  <c r="G107" i="20" s="1"/>
  <c r="E103" i="20"/>
  <c r="D103" i="20"/>
  <c r="F105" i="20"/>
  <c r="G105" i="20" s="1"/>
  <c r="F104" i="20"/>
  <c r="G104" i="20" s="1"/>
  <c r="F102" i="20"/>
  <c r="G102" i="20" s="1"/>
  <c r="F101" i="20"/>
  <c r="E100" i="20"/>
  <c r="E97" i="20" s="1"/>
  <c r="D97" i="20"/>
  <c r="F99" i="20"/>
  <c r="G99" i="20" s="1"/>
  <c r="F90" i="20"/>
  <c r="G90" i="20" s="1"/>
  <c r="F80" i="20"/>
  <c r="G80" i="20" s="1"/>
  <c r="F76" i="20"/>
  <c r="G76" i="20" s="1"/>
  <c r="E73" i="20"/>
  <c r="D73" i="20"/>
  <c r="F71" i="20"/>
  <c r="F68" i="20"/>
  <c r="G68" i="20" s="1"/>
  <c r="F67" i="20"/>
  <c r="G67" i="20" s="1"/>
  <c r="F65" i="20"/>
  <c r="G65" i="20" s="1"/>
  <c r="F63" i="20"/>
  <c r="G63" i="20" s="1"/>
  <c r="F62" i="20"/>
  <c r="G62" i="20" s="1"/>
  <c r="E61" i="20"/>
  <c r="F60" i="20"/>
  <c r="F59" i="20"/>
  <c r="G59" i="20" s="1"/>
  <c r="F57" i="20"/>
  <c r="G57" i="20" s="1"/>
  <c r="E55" i="20"/>
  <c r="E54" i="20" s="1"/>
  <c r="E52" i="20" s="1"/>
  <c r="D55" i="20"/>
  <c r="D54" i="20" s="1"/>
  <c r="D52" i="20" s="1"/>
  <c r="F51" i="20"/>
  <c r="G51" i="20" s="1"/>
  <c r="F46" i="20"/>
  <c r="G46" i="20" s="1"/>
  <c r="E38" i="20"/>
  <c r="E37" i="20" s="1"/>
  <c r="D38" i="20"/>
  <c r="D37" i="20" s="1"/>
  <c r="F36" i="20"/>
  <c r="G36" i="20" s="1"/>
  <c r="F31" i="20"/>
  <c r="G31" i="20" s="1"/>
  <c r="E23" i="20"/>
  <c r="D23" i="20"/>
  <c r="D22" i="20" s="1"/>
  <c r="D81" i="20" l="1"/>
  <c r="F211" i="20"/>
  <c r="D247" i="20"/>
  <c r="D246" i="20" s="1"/>
  <c r="E247" i="20"/>
  <c r="E246" i="20" s="1"/>
  <c r="F248" i="20"/>
  <c r="G248" i="20" s="1"/>
  <c r="F236" i="20"/>
  <c r="G236" i="20" s="1"/>
  <c r="F286" i="20"/>
  <c r="G286" i="20" s="1"/>
  <c r="F254" i="20"/>
  <c r="G254" i="20" s="1"/>
  <c r="F187" i="20"/>
  <c r="G187" i="20" s="1"/>
  <c r="F185" i="20"/>
  <c r="G185" i="20" s="1"/>
  <c r="G167" i="20"/>
  <c r="F375" i="20"/>
  <c r="G375" i="20" s="1"/>
  <c r="F148" i="20"/>
  <c r="G148" i="20" s="1"/>
  <c r="E96" i="20"/>
  <c r="D96" i="20"/>
  <c r="F73" i="20"/>
  <c r="G73" i="20" s="1"/>
  <c r="F77" i="20"/>
  <c r="G77" i="20" s="1"/>
  <c r="F70" i="20"/>
  <c r="F52" i="20"/>
  <c r="G52" i="20" s="1"/>
  <c r="F97" i="20"/>
  <c r="G97" i="20" s="1"/>
  <c r="F100" i="20"/>
  <c r="F103" i="20"/>
  <c r="G103" i="20" s="1"/>
  <c r="D242" i="20"/>
  <c r="D283" i="20"/>
  <c r="F283" i="20" s="1"/>
  <c r="G283" i="20" s="1"/>
  <c r="F38" i="20"/>
  <c r="G38" i="20" s="1"/>
  <c r="F55" i="20"/>
  <c r="G55" i="20" s="1"/>
  <c r="F106" i="20"/>
  <c r="G106" i="20" s="1"/>
  <c r="F161" i="20"/>
  <c r="G161" i="20" s="1"/>
  <c r="F163" i="20"/>
  <c r="E242" i="20"/>
  <c r="E235" i="20"/>
  <c r="F235" i="20" s="1"/>
  <c r="G235" i="20" s="1"/>
  <c r="F305" i="20"/>
  <c r="G305" i="20" s="1"/>
  <c r="F352" i="20"/>
  <c r="G352" i="20" s="1"/>
  <c r="F23" i="20"/>
  <c r="G23" i="20" s="1"/>
  <c r="F37" i="20"/>
  <c r="G37" i="20" s="1"/>
  <c r="F54" i="20"/>
  <c r="G54" i="20" s="1"/>
  <c r="F61" i="20"/>
  <c r="G61" i="20" s="1"/>
  <c r="E222" i="20"/>
  <c r="E243" i="20"/>
  <c r="F243" i="20" s="1"/>
  <c r="G243" i="20" s="1"/>
  <c r="F244" i="20"/>
  <c r="G244" i="20" s="1"/>
  <c r="G217" i="20"/>
  <c r="F224" i="20"/>
  <c r="G224" i="20" s="1"/>
  <c r="E374" i="20"/>
  <c r="F167" i="20"/>
  <c r="F210" i="20"/>
  <c r="G210" i="20" s="1"/>
  <c r="D222" i="20"/>
  <c r="E22" i="20"/>
  <c r="F408" i="9"/>
  <c r="G408" i="9" s="1"/>
  <c r="D399" i="9"/>
  <c r="F399" i="9" s="1"/>
  <c r="G399" i="9" s="1"/>
  <c r="E375" i="9"/>
  <c r="E374" i="9" s="1"/>
  <c r="D370" i="9"/>
  <c r="F367" i="9"/>
  <c r="G367" i="9" s="1"/>
  <c r="F354" i="9"/>
  <c r="G354" i="9" s="1"/>
  <c r="E352" i="9"/>
  <c r="D352" i="9"/>
  <c r="F336" i="9"/>
  <c r="G336" i="9" s="1"/>
  <c r="F330" i="9"/>
  <c r="G330" i="9" s="1"/>
  <c r="F329" i="9"/>
  <c r="G329" i="9" s="1"/>
  <c r="F313" i="9"/>
  <c r="G313" i="9" s="1"/>
  <c r="E305" i="9"/>
  <c r="D305" i="9"/>
  <c r="F303" i="9"/>
  <c r="G303" i="9" s="1"/>
  <c r="F297" i="9"/>
  <c r="G297" i="9" s="1"/>
  <c r="F295" i="9"/>
  <c r="G295" i="9" s="1"/>
  <c r="F293" i="9"/>
  <c r="G293" i="9" s="1"/>
  <c r="F289" i="9"/>
  <c r="G289" i="9" s="1"/>
  <c r="F287" i="9"/>
  <c r="G287" i="9" s="1"/>
  <c r="E286" i="9"/>
  <c r="D286" i="9"/>
  <c r="D283" i="9" s="1"/>
  <c r="F281" i="9"/>
  <c r="G281" i="9" s="1"/>
  <c r="F271" i="9"/>
  <c r="G271" i="9" s="1"/>
  <c r="E254" i="9"/>
  <c r="D254" i="9"/>
  <c r="F251" i="9"/>
  <c r="G251" i="9" s="1"/>
  <c r="E248" i="9"/>
  <c r="D248" i="9"/>
  <c r="F237" i="9"/>
  <c r="G237" i="9" s="1"/>
  <c r="E236" i="9"/>
  <c r="D236" i="9"/>
  <c r="D235" i="9" s="1"/>
  <c r="F225" i="9"/>
  <c r="G225" i="9" s="1"/>
  <c r="E224" i="9"/>
  <c r="D224" i="9"/>
  <c r="F223" i="9"/>
  <c r="F217" i="9"/>
  <c r="G217" i="9" s="1"/>
  <c r="F215" i="9"/>
  <c r="G215" i="9" s="1"/>
  <c r="E211" i="9"/>
  <c r="E210" i="9" s="1"/>
  <c r="D211" i="9"/>
  <c r="D210" i="9" s="1"/>
  <c r="D244" i="9" s="1"/>
  <c r="D243" i="9" s="1"/>
  <c r="F202" i="9"/>
  <c r="G202" i="9" s="1"/>
  <c r="F201" i="9"/>
  <c r="G201" i="9" s="1"/>
  <c r="F200" i="9"/>
  <c r="G200" i="9" s="1"/>
  <c r="F199" i="9"/>
  <c r="G199" i="9" s="1"/>
  <c r="F198" i="9"/>
  <c r="G198" i="9" s="1"/>
  <c r="F196" i="9"/>
  <c r="G196" i="9" s="1"/>
  <c r="F195" i="9"/>
  <c r="G195" i="9" s="1"/>
  <c r="F194" i="9"/>
  <c r="G194" i="9" s="1"/>
  <c r="F192" i="9"/>
  <c r="G192" i="9" s="1"/>
  <c r="F189" i="9"/>
  <c r="G189" i="9" s="1"/>
  <c r="F188" i="9"/>
  <c r="G188" i="9" s="1"/>
  <c r="E187" i="9"/>
  <c r="D187" i="9"/>
  <c r="F184" i="9"/>
  <c r="G184" i="9" s="1"/>
  <c r="F176" i="9"/>
  <c r="G176" i="9" s="1"/>
  <c r="E167" i="9"/>
  <c r="D167" i="9"/>
  <c r="F164" i="9"/>
  <c r="E163" i="9"/>
  <c r="D163" i="9"/>
  <c r="F162" i="9"/>
  <c r="G162" i="9" s="1"/>
  <c r="E161" i="9"/>
  <c r="D161" i="9"/>
  <c r="D138" i="9"/>
  <c r="F133" i="9"/>
  <c r="G133" i="9" s="1"/>
  <c r="F124" i="9"/>
  <c r="G124" i="9" s="1"/>
  <c r="F118" i="9"/>
  <c r="G118" i="9" s="1"/>
  <c r="F108" i="9"/>
  <c r="G108" i="9" s="1"/>
  <c r="F107" i="9"/>
  <c r="G107" i="9" s="1"/>
  <c r="E106" i="9"/>
  <c r="E103" i="9" s="1"/>
  <c r="D106" i="9"/>
  <c r="D103" i="9" s="1"/>
  <c r="F105" i="9"/>
  <c r="G105" i="9" s="1"/>
  <c r="F104" i="9"/>
  <c r="G104" i="9" s="1"/>
  <c r="F102" i="9"/>
  <c r="G102" i="9" s="1"/>
  <c r="F101" i="9"/>
  <c r="E100" i="9"/>
  <c r="E97" i="9" s="1"/>
  <c r="D100" i="9"/>
  <c r="D97" i="9" s="1"/>
  <c r="F99" i="9"/>
  <c r="G99" i="9" s="1"/>
  <c r="F90" i="9"/>
  <c r="G90" i="9" s="1"/>
  <c r="F80" i="9"/>
  <c r="G80" i="9" s="1"/>
  <c r="F78" i="9"/>
  <c r="G78" i="9" s="1"/>
  <c r="E77" i="9"/>
  <c r="D77" i="9"/>
  <c r="F76" i="9"/>
  <c r="G76" i="9" s="1"/>
  <c r="F75" i="9"/>
  <c r="G75" i="9" s="1"/>
  <c r="E73" i="9"/>
  <c r="D73" i="9"/>
  <c r="F71" i="9"/>
  <c r="E70" i="9"/>
  <c r="F69" i="9"/>
  <c r="G69" i="9" s="1"/>
  <c r="F68" i="9"/>
  <c r="G68" i="9" s="1"/>
  <c r="F66" i="9"/>
  <c r="G66" i="9" s="1"/>
  <c r="F64" i="9"/>
  <c r="G64" i="9" s="1"/>
  <c r="F63" i="9"/>
  <c r="G63" i="9" s="1"/>
  <c r="E62" i="9"/>
  <c r="F61" i="9"/>
  <c r="F60" i="9"/>
  <c r="G60" i="9" s="1"/>
  <c r="F58" i="9"/>
  <c r="G58" i="9" s="1"/>
  <c r="E56" i="9"/>
  <c r="D56" i="9"/>
  <c r="D55" i="9" s="1"/>
  <c r="D53" i="9" s="1"/>
  <c r="F52" i="9"/>
  <c r="G52" i="9" s="1"/>
  <c r="F47" i="9"/>
  <c r="G47" i="9" s="1"/>
  <c r="E39" i="9"/>
  <c r="D39" i="9"/>
  <c r="D38" i="9" s="1"/>
  <c r="F37" i="9"/>
  <c r="G37" i="9" s="1"/>
  <c r="F32" i="9"/>
  <c r="G32" i="9" s="1"/>
  <c r="E24" i="9"/>
  <c r="D24" i="9"/>
  <c r="D23" i="9" s="1"/>
  <c r="D95" i="20" l="1"/>
  <c r="F247" i="20"/>
  <c r="G247" i="20" s="1"/>
  <c r="G211" i="20"/>
  <c r="F246" i="20"/>
  <c r="G246" i="20" s="1"/>
  <c r="F211" i="9"/>
  <c r="D247" i="9"/>
  <c r="D246" i="9" s="1"/>
  <c r="D81" i="9"/>
  <c r="D95" i="9" s="1"/>
  <c r="F100" i="9"/>
  <c r="F236" i="9"/>
  <c r="G236" i="9" s="1"/>
  <c r="D185" i="9"/>
  <c r="D242" i="9" s="1"/>
  <c r="D96" i="9"/>
  <c r="F96" i="20"/>
  <c r="G96" i="20" s="1"/>
  <c r="F39" i="9"/>
  <c r="G39" i="9" s="1"/>
  <c r="F73" i="9"/>
  <c r="G73" i="9" s="1"/>
  <c r="F77" i="9"/>
  <c r="G77" i="9" s="1"/>
  <c r="F148" i="9"/>
  <c r="G148" i="9" s="1"/>
  <c r="F210" i="9"/>
  <c r="G210" i="9" s="1"/>
  <c r="F286" i="9"/>
  <c r="G286" i="9" s="1"/>
  <c r="F305" i="9"/>
  <c r="G305" i="9" s="1"/>
  <c r="F62" i="9"/>
  <c r="G62" i="9" s="1"/>
  <c r="F187" i="9"/>
  <c r="G187" i="9" s="1"/>
  <c r="F222" i="20"/>
  <c r="G222" i="20" s="1"/>
  <c r="F242" i="20"/>
  <c r="G242" i="20" s="1"/>
  <c r="D250" i="20"/>
  <c r="D252" i="20" s="1"/>
  <c r="D109" i="20"/>
  <c r="D139" i="20" s="1"/>
  <c r="F56" i="9"/>
  <c r="G56" i="9" s="1"/>
  <c r="F70" i="9"/>
  <c r="D222" i="9"/>
  <c r="F24" i="9"/>
  <c r="G24" i="9" s="1"/>
  <c r="F103" i="9"/>
  <c r="G103" i="9" s="1"/>
  <c r="E244" i="9"/>
  <c r="E243" i="9" s="1"/>
  <c r="F243" i="9" s="1"/>
  <c r="G243" i="9" s="1"/>
  <c r="F106" i="9"/>
  <c r="G106" i="9" s="1"/>
  <c r="F254" i="9"/>
  <c r="G254" i="9" s="1"/>
  <c r="E283" i="9"/>
  <c r="F283" i="9" s="1"/>
  <c r="G283" i="9" s="1"/>
  <c r="F352" i="9"/>
  <c r="G352" i="9" s="1"/>
  <c r="F138" i="9"/>
  <c r="G138" i="9" s="1"/>
  <c r="F161" i="9"/>
  <c r="G161" i="9" s="1"/>
  <c r="G167" i="9"/>
  <c r="E185" i="9"/>
  <c r="F224" i="9"/>
  <c r="G224" i="9" s="1"/>
  <c r="E235" i="9"/>
  <c r="F235" i="9" s="1"/>
  <c r="G235" i="9" s="1"/>
  <c r="F248" i="9"/>
  <c r="F22" i="20"/>
  <c r="G22" i="20" s="1"/>
  <c r="E81" i="20"/>
  <c r="F374" i="20"/>
  <c r="G374" i="20" s="1"/>
  <c r="E373" i="20"/>
  <c r="F373" i="20" s="1"/>
  <c r="G373" i="20" s="1"/>
  <c r="E250" i="20"/>
  <c r="D389" i="9"/>
  <c r="F155" i="9"/>
  <c r="G155" i="9" s="1"/>
  <c r="G211" i="9"/>
  <c r="E55" i="9"/>
  <c r="E23" i="9"/>
  <c r="E38" i="9"/>
  <c r="F38" i="9" s="1"/>
  <c r="G38" i="9" s="1"/>
  <c r="F167" i="9"/>
  <c r="E222" i="9"/>
  <c r="E247" i="9"/>
  <c r="F163" i="9"/>
  <c r="E373" i="9"/>
  <c r="D109" i="9" l="1"/>
  <c r="D250" i="9"/>
  <c r="D252" i="9" s="1"/>
  <c r="D123" i="20"/>
  <c r="D153" i="20" s="1"/>
  <c r="D123" i="9"/>
  <c r="F185" i="9"/>
  <c r="G185" i="9" s="1"/>
  <c r="D160" i="20"/>
  <c r="D165" i="20" s="1"/>
  <c r="F222" i="9"/>
  <c r="G222" i="9" s="1"/>
  <c r="F244" i="9"/>
  <c r="G244" i="9" s="1"/>
  <c r="E242" i="9"/>
  <c r="F242" i="9" s="1"/>
  <c r="G242" i="9" s="1"/>
  <c r="E95" i="20"/>
  <c r="F95" i="20" s="1"/>
  <c r="G95" i="20" s="1"/>
  <c r="E109" i="20"/>
  <c r="F81" i="20"/>
  <c r="G81" i="20" s="1"/>
  <c r="F250" i="20"/>
  <c r="G250" i="20" s="1"/>
  <c r="E252" i="20"/>
  <c r="F252" i="20" s="1"/>
  <c r="G252" i="20" s="1"/>
  <c r="D154" i="20"/>
  <c r="D158" i="20"/>
  <c r="F389" i="9"/>
  <c r="G389" i="9" s="1"/>
  <c r="D375" i="9"/>
  <c r="F55" i="9"/>
  <c r="G55" i="9" s="1"/>
  <c r="E53" i="9"/>
  <c r="F53" i="9" s="1"/>
  <c r="G53" i="9" s="1"/>
  <c r="F247" i="9"/>
  <c r="G247" i="9" s="1"/>
  <c r="E246" i="9"/>
  <c r="E96" i="9"/>
  <c r="F97" i="9"/>
  <c r="G97" i="9" s="1"/>
  <c r="F23" i="9"/>
  <c r="G23" i="9" s="1"/>
  <c r="F96" i="9" l="1"/>
  <c r="G96" i="9" s="1"/>
  <c r="D139" i="9"/>
  <c r="D153" i="9" s="1"/>
  <c r="D160" i="9"/>
  <c r="D165" i="9" s="1"/>
  <c r="E81" i="9"/>
  <c r="E139" i="20"/>
  <c r="F109" i="20"/>
  <c r="G109" i="20" s="1"/>
  <c r="E160" i="20"/>
  <c r="E123" i="20"/>
  <c r="E153" i="20" s="1"/>
  <c r="F246" i="9"/>
  <c r="G246" i="9" s="1"/>
  <c r="E250" i="9"/>
  <c r="F375" i="9"/>
  <c r="G375" i="9" s="1"/>
  <c r="D374" i="9"/>
  <c r="F81" i="9" l="1"/>
  <c r="G81" i="9" s="1"/>
  <c r="E109" i="9"/>
  <c r="E139" i="9" s="1"/>
  <c r="D154" i="9"/>
  <c r="D158" i="9"/>
  <c r="E95" i="9"/>
  <c r="F95" i="9" s="1"/>
  <c r="G95" i="9" s="1"/>
  <c r="F160" i="20"/>
  <c r="G160" i="20" s="1"/>
  <c r="E165" i="20"/>
  <c r="F165" i="20" s="1"/>
  <c r="E154" i="20"/>
  <c r="F154" i="20" s="1"/>
  <c r="G154" i="20" s="1"/>
  <c r="E158" i="20"/>
  <c r="F158" i="20" s="1"/>
  <c r="G158" i="20" s="1"/>
  <c r="F139" i="20"/>
  <c r="G139" i="20" s="1"/>
  <c r="F153" i="20"/>
  <c r="G153" i="20" s="1"/>
  <c r="F123" i="20"/>
  <c r="G123" i="20" s="1"/>
  <c r="D373" i="9"/>
  <c r="F373" i="9" s="1"/>
  <c r="G373" i="9" s="1"/>
  <c r="F374" i="9"/>
  <c r="G374" i="9" s="1"/>
  <c r="E252" i="9"/>
  <c r="F252" i="9" s="1"/>
  <c r="G252" i="9" s="1"/>
  <c r="F250" i="9"/>
  <c r="G250" i="9" s="1"/>
  <c r="E160" i="9" l="1"/>
  <c r="F160" i="9" s="1"/>
  <c r="G160" i="9" s="1"/>
  <c r="F109" i="9"/>
  <c r="G109" i="9" s="1"/>
  <c r="E123" i="9"/>
  <c r="E153" i="9" s="1"/>
  <c r="E154" i="9"/>
  <c r="F154" i="9" s="1"/>
  <c r="G154" i="9" s="1"/>
  <c r="E165" i="9" l="1"/>
  <c r="F165" i="9" s="1"/>
  <c r="F123" i="9"/>
  <c r="G123" i="9" s="1"/>
  <c r="F139" i="9"/>
  <c r="G139" i="9" s="1"/>
  <c r="E158" i="9"/>
  <c r="F158" i="9" s="1"/>
  <c r="G158" i="9" s="1"/>
  <c r="AD45" i="17"/>
  <c r="AD43" i="17" s="1"/>
  <c r="F153" i="9" l="1"/>
  <c r="G153" i="9" s="1"/>
  <c r="E46" i="13"/>
  <c r="F46" i="13"/>
  <c r="F44" i="13" l="1"/>
  <c r="K45" i="2" l="1"/>
  <c r="Q45" i="2" l="1"/>
  <c r="S45" i="2"/>
  <c r="AJ21" i="17" l="1"/>
  <c r="AK21" i="17"/>
  <c r="AF21" i="17" s="1"/>
  <c r="AL21" i="17"/>
  <c r="AG21" i="17" s="1"/>
  <c r="AM21" i="17"/>
  <c r="AH21" i="17" s="1"/>
  <c r="AN21" i="17"/>
  <c r="AI21" i="17" s="1"/>
  <c r="AJ22" i="17"/>
  <c r="AK22" i="17"/>
  <c r="AF22" i="17" s="1"/>
  <c r="AL22" i="17"/>
  <c r="AG22" i="17" s="1"/>
  <c r="AM22" i="17"/>
  <c r="AH22" i="17" s="1"/>
  <c r="AN22" i="17"/>
  <c r="AI22" i="17" s="1"/>
  <c r="AJ23" i="17"/>
  <c r="AK23" i="17"/>
  <c r="AF23" i="17" s="1"/>
  <c r="AL23" i="17"/>
  <c r="AG23" i="17" s="1"/>
  <c r="AM23" i="17"/>
  <c r="AH23" i="17" s="1"/>
  <c r="AN23" i="17"/>
  <c r="AI23" i="17" s="1"/>
  <c r="AJ24" i="17"/>
  <c r="AK24" i="17"/>
  <c r="AF24" i="17" s="1"/>
  <c r="AL24" i="17"/>
  <c r="AG24" i="17" s="1"/>
  <c r="AM24" i="17"/>
  <c r="AH24" i="17" s="1"/>
  <c r="AN24" i="17"/>
  <c r="AI24" i="17" s="1"/>
  <c r="AJ25" i="17"/>
  <c r="AK25" i="17"/>
  <c r="AF25" i="17" s="1"/>
  <c r="AL25" i="17"/>
  <c r="AG25" i="17" s="1"/>
  <c r="AM25" i="17"/>
  <c r="AH25" i="17" s="1"/>
  <c r="AN25" i="17"/>
  <c r="AI25" i="17" s="1"/>
  <c r="AJ27" i="17"/>
  <c r="AK27" i="17"/>
  <c r="AF27" i="17" s="1"/>
  <c r="AL27" i="17"/>
  <c r="AG27" i="17" s="1"/>
  <c r="AM27" i="17"/>
  <c r="AH27" i="17" s="1"/>
  <c r="AN27" i="17"/>
  <c r="AI27" i="17" s="1"/>
  <c r="AJ28" i="17"/>
  <c r="AK28" i="17"/>
  <c r="AF28" i="17" s="1"/>
  <c r="AL28" i="17"/>
  <c r="AG28" i="17" s="1"/>
  <c r="AM28" i="17"/>
  <c r="AH28" i="17" s="1"/>
  <c r="AN28" i="17"/>
  <c r="AI28" i="17" s="1"/>
  <c r="AJ29" i="17"/>
  <c r="AK29" i="17"/>
  <c r="AF29" i="17" s="1"/>
  <c r="AL29" i="17"/>
  <c r="AG29" i="17" s="1"/>
  <c r="AM29" i="17"/>
  <c r="AH29" i="17" s="1"/>
  <c r="AN29" i="17"/>
  <c r="AI29" i="17" s="1"/>
  <c r="AJ30" i="17"/>
  <c r="AK30" i="17"/>
  <c r="AF30" i="17" s="1"/>
  <c r="AL30" i="17"/>
  <c r="AG30" i="17" s="1"/>
  <c r="AM30" i="17"/>
  <c r="AH30" i="17" s="1"/>
  <c r="AN30" i="17"/>
  <c r="AI30" i="17" s="1"/>
  <c r="AJ31" i="17"/>
  <c r="AK31" i="17"/>
  <c r="AF31" i="17" s="1"/>
  <c r="AL31" i="17"/>
  <c r="AG31" i="17" s="1"/>
  <c r="AM31" i="17"/>
  <c r="AH31" i="17" s="1"/>
  <c r="AN31" i="17"/>
  <c r="AI31" i="17" s="1"/>
  <c r="AJ32" i="17"/>
  <c r="AK32" i="17"/>
  <c r="AF32" i="17" s="1"/>
  <c r="AL32" i="17"/>
  <c r="AG32" i="17" s="1"/>
  <c r="AM32" i="17"/>
  <c r="AH32" i="17" s="1"/>
  <c r="AN32" i="17"/>
  <c r="AI32" i="17" s="1"/>
  <c r="AJ33" i="17"/>
  <c r="AK33" i="17"/>
  <c r="AF33" i="17" s="1"/>
  <c r="AL33" i="17"/>
  <c r="AG33" i="17" s="1"/>
  <c r="AM33" i="17"/>
  <c r="AH33" i="17" s="1"/>
  <c r="AN33" i="17"/>
  <c r="AI33" i="17" s="1"/>
  <c r="AJ34" i="17"/>
  <c r="AK34" i="17"/>
  <c r="AF34" i="17" s="1"/>
  <c r="AL34" i="17"/>
  <c r="AG34" i="17" s="1"/>
  <c r="AM34" i="17"/>
  <c r="AH34" i="17" s="1"/>
  <c r="AN34" i="17"/>
  <c r="AI34" i="17" s="1"/>
  <c r="AJ35" i="17"/>
  <c r="AK35" i="17"/>
  <c r="AF35" i="17" s="1"/>
  <c r="AL35" i="17"/>
  <c r="AG35" i="17" s="1"/>
  <c r="AM35" i="17"/>
  <c r="AH35" i="17" s="1"/>
  <c r="AN35" i="17"/>
  <c r="AI35" i="17" s="1"/>
  <c r="AJ36" i="17"/>
  <c r="AK36" i="17"/>
  <c r="AF36" i="17" s="1"/>
  <c r="AL36" i="17"/>
  <c r="AG36" i="17" s="1"/>
  <c r="AM36" i="17"/>
  <c r="AH36" i="17" s="1"/>
  <c r="AN36" i="17"/>
  <c r="AI36" i="17" s="1"/>
  <c r="AJ37" i="17"/>
  <c r="AK37" i="17"/>
  <c r="AF37" i="17" s="1"/>
  <c r="AL37" i="17"/>
  <c r="AG37" i="17" s="1"/>
  <c r="AM37" i="17"/>
  <c r="AH37" i="17" s="1"/>
  <c r="AN37" i="17"/>
  <c r="AI37" i="17" s="1"/>
  <c r="AJ38" i="17"/>
  <c r="AK38" i="17"/>
  <c r="AF38" i="17" s="1"/>
  <c r="AL38" i="17"/>
  <c r="AG38" i="17" s="1"/>
  <c r="AM38" i="17"/>
  <c r="AH38" i="17" s="1"/>
  <c r="AN38" i="17"/>
  <c r="AI38" i="17" s="1"/>
  <c r="AJ39" i="17"/>
  <c r="AK39" i="17"/>
  <c r="AF39" i="17" s="1"/>
  <c r="AL39" i="17"/>
  <c r="AG39" i="17" s="1"/>
  <c r="AM39" i="17"/>
  <c r="AH39" i="17" s="1"/>
  <c r="AN39" i="17"/>
  <c r="AI39" i="17" s="1"/>
  <c r="AJ40" i="17"/>
  <c r="AK40" i="17"/>
  <c r="AF40" i="17" s="1"/>
  <c r="AL40" i="17"/>
  <c r="AG40" i="17" s="1"/>
  <c r="AM40" i="17"/>
  <c r="AH40" i="17" s="1"/>
  <c r="AN40" i="17"/>
  <c r="AI40" i="17" s="1"/>
  <c r="AJ41" i="17"/>
  <c r="AK41" i="17"/>
  <c r="AF41" i="17" s="1"/>
  <c r="AL41" i="17"/>
  <c r="AG41" i="17" s="1"/>
  <c r="AM41" i="17"/>
  <c r="AH41" i="17" s="1"/>
  <c r="AN41" i="17"/>
  <c r="AI41" i="17" s="1"/>
  <c r="AJ42" i="17"/>
  <c r="AK42" i="17"/>
  <c r="AF42" i="17" s="1"/>
  <c r="AL42" i="17"/>
  <c r="AG42" i="17" s="1"/>
  <c r="AM42" i="17"/>
  <c r="AH42" i="17" s="1"/>
  <c r="AN42" i="17"/>
  <c r="AI42" i="17" s="1"/>
  <c r="AK45" i="17"/>
  <c r="AF45" i="17" s="1"/>
  <c r="AL45" i="17"/>
  <c r="AG45" i="17" s="1"/>
  <c r="AN45" i="17"/>
  <c r="AI45" i="17" s="1"/>
  <c r="AK44" i="17"/>
  <c r="AN44" i="17"/>
  <c r="AI44" i="17" s="1"/>
  <c r="AE45" i="17" l="1"/>
  <c r="AL43" i="17"/>
  <c r="AG43" i="17" s="1"/>
  <c r="AE39" i="17"/>
  <c r="AE35" i="17"/>
  <c r="AE31" i="17"/>
  <c r="AE27" i="17"/>
  <c r="AJ45" i="17"/>
  <c r="AE22" i="17"/>
  <c r="AE42" i="17"/>
  <c r="AE38" i="17"/>
  <c r="AE34" i="17"/>
  <c r="AE30" i="17"/>
  <c r="AE25" i="17"/>
  <c r="AE21" i="17"/>
  <c r="AE41" i="17"/>
  <c r="AE37" i="17"/>
  <c r="AE33" i="17"/>
  <c r="AE29" i="17"/>
  <c r="AE24" i="17"/>
  <c r="AK43" i="17"/>
  <c r="AF44" i="17"/>
  <c r="AL26" i="17"/>
  <c r="AG26" i="17" s="1"/>
  <c r="AE40" i="17"/>
  <c r="AE36" i="17"/>
  <c r="AE32" i="17"/>
  <c r="AE28" i="17"/>
  <c r="AE23" i="17"/>
  <c r="AN43" i="17"/>
  <c r="AI43" i="17" s="1"/>
  <c r="D22" i="11"/>
  <c r="D23" i="11"/>
  <c r="D24" i="11"/>
  <c r="D25" i="11"/>
  <c r="D26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AK26" i="17" l="1"/>
  <c r="AF43" i="17"/>
  <c r="AL20" i="17"/>
  <c r="AG20" i="17" s="1"/>
  <c r="AN26" i="17"/>
  <c r="I44" i="10"/>
  <c r="AN20" i="17" l="1"/>
  <c r="AI20" i="17" s="1"/>
  <c r="AI26" i="17"/>
  <c r="AK20" i="17"/>
  <c r="AF20" i="17" s="1"/>
  <c r="AF26" i="17"/>
  <c r="I25" i="10"/>
  <c r="I19" i="10" s="1"/>
  <c r="L45" i="15" l="1"/>
  <c r="E45" i="13"/>
  <c r="K27" i="3"/>
  <c r="K21" i="3" s="1"/>
  <c r="G27" i="3"/>
  <c r="G21" i="3" s="1"/>
  <c r="H27" i="3"/>
  <c r="H21" i="3" s="1"/>
  <c r="I27" i="3"/>
  <c r="I21" i="3" s="1"/>
  <c r="L20" i="2"/>
  <c r="F26" i="2"/>
  <c r="H26" i="2"/>
  <c r="H20" i="2" s="1"/>
  <c r="J26" i="2"/>
  <c r="J20" i="2" s="1"/>
  <c r="D20" i="2" l="1"/>
  <c r="J27" i="3" l="1"/>
  <c r="J21" i="3" s="1"/>
  <c r="BH27" i="13"/>
  <c r="BH21" i="13" s="1"/>
  <c r="BF27" i="13"/>
  <c r="BF21" i="13" s="1"/>
  <c r="J27" i="13"/>
  <c r="J21" i="13" s="1"/>
  <c r="BF27" i="15"/>
  <c r="BF21" i="15" s="1"/>
  <c r="T27" i="15"/>
  <c r="T21" i="15" s="1"/>
  <c r="J27" i="15" l="1"/>
  <c r="J21" i="15" s="1"/>
  <c r="J26" i="5"/>
  <c r="N26" i="2"/>
  <c r="N20" i="2" s="1"/>
  <c r="J20" i="5" l="1"/>
  <c r="AD26" i="17"/>
  <c r="N26" i="17"/>
  <c r="L26" i="17"/>
  <c r="K26" i="17"/>
  <c r="BH27" i="15"/>
  <c r="BH21" i="15" s="1"/>
  <c r="R27" i="15"/>
  <c r="R21" i="15" s="1"/>
  <c r="Q27" i="15"/>
  <c r="Q21" i="15" s="1"/>
  <c r="P27" i="15"/>
  <c r="P21" i="15" s="1"/>
  <c r="O27" i="15"/>
  <c r="O21" i="15" s="1"/>
  <c r="N27" i="15"/>
  <c r="N21" i="15" s="1"/>
  <c r="M27" i="15"/>
  <c r="M21" i="15" s="1"/>
  <c r="T27" i="13"/>
  <c r="T21" i="13" s="1"/>
  <c r="R27" i="13"/>
  <c r="R21" i="13" s="1"/>
  <c r="Q27" i="13"/>
  <c r="Q21" i="13" s="1"/>
  <c r="P27" i="13"/>
  <c r="P21" i="13" s="1"/>
  <c r="O27" i="13"/>
  <c r="O21" i="13" s="1"/>
  <c r="H27" i="11"/>
  <c r="H21" i="11" s="1"/>
  <c r="J25" i="10"/>
  <c r="N20" i="17" l="1"/>
  <c r="L20" i="17"/>
  <c r="AD20" i="17"/>
  <c r="K20" i="17"/>
  <c r="J19" i="10"/>
  <c r="L27" i="15"/>
  <c r="L21" i="15" s="1"/>
  <c r="L27" i="13"/>
  <c r="L21" i="13" s="1"/>
  <c r="F27" i="13"/>
  <c r="F21" i="13" s="1"/>
  <c r="AH26" i="7"/>
  <c r="AH20" i="7" s="1"/>
  <c r="AJ26" i="7"/>
  <c r="AJ20" i="7" s="1"/>
  <c r="K26" i="5"/>
  <c r="F27" i="3"/>
  <c r="F21" i="3" l="1"/>
  <c r="K20" i="5"/>
  <c r="E21" i="3"/>
  <c r="E26" i="2"/>
  <c r="E20" i="2" s="1"/>
  <c r="D25" i="10" l="1"/>
  <c r="D19" i="10" s="1"/>
  <c r="D26" i="1"/>
  <c r="D20" i="1" s="1"/>
  <c r="A7" i="19"/>
  <c r="A12" i="19"/>
  <c r="A10" i="19"/>
  <c r="A7" i="18"/>
  <c r="A7" i="17"/>
  <c r="A7" i="16"/>
  <c r="A7" i="15"/>
  <c r="A7" i="14"/>
  <c r="A7" i="13"/>
  <c r="A7" i="12"/>
  <c r="A7" i="11"/>
  <c r="A7" i="10"/>
  <c r="A7" i="8"/>
  <c r="A7" i="7"/>
  <c r="A7" i="6"/>
  <c r="A7" i="5"/>
  <c r="A7" i="4"/>
  <c r="A7" i="3"/>
  <c r="A7" i="2"/>
  <c r="A12" i="18"/>
  <c r="A10" i="18"/>
  <c r="A12" i="17"/>
  <c r="A10" i="17"/>
  <c r="A12" i="16"/>
  <c r="A10" i="16"/>
  <c r="A12" i="15"/>
  <c r="A10" i="15"/>
  <c r="A12" i="14"/>
  <c r="A10" i="14"/>
  <c r="A12" i="13"/>
  <c r="A10" i="13"/>
  <c r="A12" i="12"/>
  <c r="A10" i="12"/>
  <c r="A12" i="11"/>
  <c r="A10" i="11"/>
  <c r="A12" i="10"/>
  <c r="A10" i="10"/>
  <c r="A12" i="8"/>
  <c r="A10" i="8"/>
  <c r="A12" i="7"/>
  <c r="A10" i="7"/>
  <c r="A12" i="6"/>
  <c r="A10" i="6"/>
  <c r="A12" i="5"/>
  <c r="A10" i="5"/>
  <c r="A12" i="4"/>
  <c r="A10" i="4"/>
  <c r="A12" i="3"/>
  <c r="A12" i="2"/>
  <c r="A10" i="3"/>
  <c r="A10" i="2"/>
  <c r="F19" i="1" l="1"/>
  <c r="G19" i="1" s="1"/>
  <c r="H19" i="1" s="1"/>
  <c r="I19" i="1" s="1"/>
  <c r="J19" i="1" s="1"/>
  <c r="K19" i="1" s="1"/>
  <c r="L19" i="1" s="1"/>
  <c r="M19" i="1" s="1"/>
  <c r="N19" i="1" s="1"/>
  <c r="F20" i="3"/>
  <c r="G20" i="3" s="1"/>
  <c r="H20" i="3" s="1"/>
  <c r="I20" i="3" s="1"/>
  <c r="J20" i="3" s="1"/>
  <c r="K20" i="3" s="1"/>
  <c r="O19" i="1" l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B19" i="12"/>
  <c r="C19" i="12" s="1"/>
  <c r="D19" i="12" s="1"/>
  <c r="E19" i="12" s="1"/>
  <c r="F19" i="12" s="1"/>
  <c r="G19" i="12" s="1"/>
  <c r="H19" i="12" s="1"/>
  <c r="I19" i="12" s="1"/>
  <c r="J19" i="12" s="1"/>
  <c r="K19" i="12" s="1"/>
  <c r="L19" i="12" s="1"/>
  <c r="M19" i="12" s="1"/>
  <c r="N19" i="12" s="1"/>
  <c r="O19" i="12" s="1"/>
  <c r="P19" i="12" s="1"/>
  <c r="Q19" i="12" s="1"/>
  <c r="R19" i="12" s="1"/>
  <c r="S19" i="12" s="1"/>
  <c r="T19" i="12" s="1"/>
  <c r="U19" i="12" s="1"/>
  <c r="V19" i="12" s="1"/>
  <c r="D20" i="16" l="1"/>
  <c r="C19" i="17" l="1"/>
  <c r="T19" i="2" l="1"/>
  <c r="E20" i="6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CH20" i="13" l="1"/>
  <c r="CI20" i="13" s="1"/>
  <c r="CJ20" i="13" s="1"/>
  <c r="CK20" i="13" s="1"/>
  <c r="O20" i="3"/>
  <c r="P20" i="3" s="1"/>
  <c r="Q20" i="3" s="1"/>
  <c r="R20" i="3" s="1"/>
  <c r="S20" i="3" s="1"/>
  <c r="V20" i="3" s="1"/>
  <c r="W20" i="3" s="1"/>
  <c r="X20" i="3" s="1"/>
  <c r="Y20" i="3" s="1"/>
  <c r="B20" i="11"/>
  <c r="E20" i="11" s="1"/>
  <c r="F20" i="11" s="1"/>
  <c r="G20" i="11" s="1"/>
  <c r="H20" i="11" s="1"/>
  <c r="I20" i="11" s="1"/>
  <c r="J20" i="11" s="1"/>
  <c r="K20" i="11" s="1"/>
  <c r="L20" i="11" s="1"/>
  <c r="M20" i="11" s="1"/>
  <c r="N20" i="11" s="1"/>
  <c r="O20" i="11" s="1"/>
  <c r="P20" i="11" s="1"/>
  <c r="Q20" i="11" s="1"/>
  <c r="R20" i="11" s="1"/>
  <c r="S20" i="11" s="1"/>
  <c r="T20" i="11" s="1"/>
  <c r="U20" i="11" s="1"/>
  <c r="V20" i="11" s="1"/>
  <c r="W20" i="11" s="1"/>
  <c r="X20" i="11" s="1"/>
  <c r="B18" i="10"/>
  <c r="C18" i="10" s="1"/>
  <c r="D18" i="10" s="1"/>
  <c r="B19" i="4"/>
  <c r="C19" i="4" s="1"/>
  <c r="D19" i="4" s="1"/>
  <c r="E19" i="4" s="1"/>
  <c r="F19" i="4" s="1"/>
  <c r="G19" i="4" s="1"/>
  <c r="H19" i="4" s="1"/>
  <c r="I19" i="4" s="1"/>
  <c r="J19" i="4" s="1"/>
  <c r="K19" i="4" s="1"/>
  <c r="L19" i="4" s="1"/>
  <c r="M19" i="4" s="1"/>
  <c r="N19" i="4" s="1"/>
  <c r="O19" i="4" s="1"/>
  <c r="P19" i="4" s="1"/>
  <c r="Q19" i="4" s="1"/>
  <c r="R19" i="4" s="1"/>
  <c r="S19" i="4" s="1"/>
  <c r="T19" i="4" s="1"/>
  <c r="U19" i="4" s="1"/>
  <c r="V19" i="4" s="1"/>
  <c r="B19" i="1"/>
  <c r="D19" i="5"/>
  <c r="E19" i="5" s="1"/>
  <c r="F19" i="5" s="1"/>
  <c r="G19" i="5" s="1"/>
  <c r="H19" i="5" s="1"/>
  <c r="I19" i="5" s="1"/>
  <c r="J19" i="5" s="1"/>
  <c r="K19" i="5" s="1"/>
  <c r="N19" i="5" s="1"/>
  <c r="O19" i="5" s="1"/>
  <c r="P19" i="5" s="1"/>
  <c r="Q19" i="5" s="1"/>
  <c r="R19" i="5" s="1"/>
  <c r="S19" i="5" s="1"/>
  <c r="T19" i="5" s="1"/>
  <c r="W19" i="5" s="1"/>
  <c r="X19" i="5" s="1"/>
  <c r="Y19" i="5" s="1"/>
  <c r="Z19" i="5" s="1"/>
  <c r="AA19" i="5" s="1"/>
  <c r="AD19" i="5" s="1"/>
  <c r="C19" i="1" l="1"/>
  <c r="E18" i="10"/>
  <c r="F18" i="10" s="1"/>
  <c r="G18" i="10" s="1"/>
  <c r="H18" i="10" s="1"/>
  <c r="I18" i="10" s="1"/>
  <c r="J18" i="10" s="1"/>
  <c r="K18" i="10" s="1"/>
  <c r="L18" i="10" s="1"/>
  <c r="M18" i="10" s="1"/>
  <c r="N18" i="10" s="1"/>
  <c r="O18" i="10" s="1"/>
  <c r="P18" i="10" s="1"/>
  <c r="Q18" i="10" s="1"/>
  <c r="R18" i="10" s="1"/>
  <c r="S18" i="10" s="1"/>
  <c r="T18" i="10" s="1"/>
  <c r="D19" i="1" l="1"/>
  <c r="F26" i="1" l="1"/>
  <c r="F20" i="1" s="1"/>
  <c r="I20" i="2"/>
  <c r="K44" i="2"/>
  <c r="K43" i="2" s="1"/>
  <c r="G20" i="2"/>
  <c r="G26" i="1" l="1"/>
  <c r="G20" i="1" s="1"/>
  <c r="K26" i="2" l="1"/>
  <c r="K20" i="2" l="1"/>
  <c r="AM44" i="17" l="1"/>
  <c r="AH44" i="17" s="1"/>
  <c r="AE44" i="17" s="1"/>
  <c r="AM43" i="17" l="1"/>
  <c r="AH43" i="17" s="1"/>
  <c r="M26" i="17"/>
  <c r="J26" i="17"/>
  <c r="AJ43" i="17"/>
  <c r="AJ26" i="17" s="1"/>
  <c r="AJ20" i="17" s="1"/>
  <c r="AM26" i="17" l="1"/>
  <c r="AH26" i="17" s="1"/>
  <c r="AE43" i="17"/>
  <c r="M20" i="17"/>
  <c r="J20" i="17"/>
  <c r="AM20" i="17" l="1"/>
  <c r="AE26" i="17"/>
  <c r="P44" i="10"/>
  <c r="Q43" i="12"/>
  <c r="Q26" i="12" s="1"/>
  <c r="Q20" i="12" s="1"/>
  <c r="O44" i="10"/>
  <c r="O25" i="10" s="1"/>
  <c r="O19" i="10" s="1"/>
  <c r="BZ44" i="13"/>
  <c r="BZ27" i="13" s="1"/>
  <c r="BZ21" i="13" s="1"/>
  <c r="AH20" i="17" l="1"/>
  <c r="AE20" i="17" s="1"/>
  <c r="G44" i="11"/>
  <c r="G27" i="11" s="1"/>
  <c r="G21" i="11" s="1"/>
  <c r="L44" i="11"/>
  <c r="L27" i="11" s="1"/>
  <c r="L21" i="11" s="1"/>
  <c r="P43" i="12"/>
  <c r="P25" i="10"/>
  <c r="Y44" i="1"/>
  <c r="Q44" i="10"/>
  <c r="Q25" i="10" s="1"/>
  <c r="Q19" i="10" s="1"/>
  <c r="D45" i="11"/>
  <c r="D44" i="11" s="1"/>
  <c r="D27" i="11" s="1"/>
  <c r="D21" i="11" s="1"/>
  <c r="I45" i="11"/>
  <c r="M44" i="1" l="1"/>
  <c r="R44" i="1" s="1"/>
  <c r="Z44" i="1"/>
  <c r="T44" i="1" s="1"/>
  <c r="S44" i="1"/>
  <c r="T45" i="11"/>
  <c r="P19" i="10"/>
  <c r="AL44" i="13"/>
  <c r="P26" i="12"/>
  <c r="P43" i="1"/>
  <c r="N45" i="3"/>
  <c r="X46" i="3"/>
  <c r="W46" i="3"/>
  <c r="W45" i="3" s="1"/>
  <c r="W27" i="3" s="1"/>
  <c r="W21" i="3" s="1"/>
  <c r="N45" i="11"/>
  <c r="I44" i="11"/>
  <c r="U44" i="11"/>
  <c r="T44" i="11"/>
  <c r="R43" i="1" l="1"/>
  <c r="AL27" i="13"/>
  <c r="P20" i="12"/>
  <c r="O43" i="2"/>
  <c r="O26" i="2" s="1"/>
  <c r="O20" i="2" s="1"/>
  <c r="M43" i="1"/>
  <c r="P26" i="1"/>
  <c r="N27" i="3"/>
  <c r="N21" i="3" s="1"/>
  <c r="X45" i="3"/>
  <c r="X27" i="3" s="1"/>
  <c r="X21" i="3" s="1"/>
  <c r="U27" i="11"/>
  <c r="T27" i="11"/>
  <c r="O44" i="11"/>
  <c r="I27" i="11"/>
  <c r="N44" i="11"/>
  <c r="R26" i="1" l="1"/>
  <c r="R20" i="1" s="1"/>
  <c r="AL21" i="13"/>
  <c r="M26" i="1"/>
  <c r="M20" i="1" s="1"/>
  <c r="P20" i="1"/>
  <c r="S44" i="2"/>
  <c r="Q44" i="2"/>
  <c r="M43" i="2"/>
  <c r="O27" i="11"/>
  <c r="I21" i="11"/>
  <c r="N27" i="11"/>
  <c r="U21" i="11"/>
  <c r="T21" i="11"/>
  <c r="Q43" i="2" l="1"/>
  <c r="Q26" i="2" s="1"/>
  <c r="Q20" i="2" s="1"/>
  <c r="M26" i="2"/>
  <c r="M20" i="2" s="1"/>
  <c r="S43" i="2"/>
  <c r="S26" i="2" s="1"/>
  <c r="S20" i="2" s="1"/>
  <c r="O21" i="11"/>
  <c r="N21" i="11"/>
  <c r="K43" i="1"/>
  <c r="H46" i="1"/>
  <c r="G47" i="10" s="1"/>
  <c r="G44" i="10" s="1"/>
  <c r="G25" i="10" s="1"/>
  <c r="G19" i="10" s="1"/>
  <c r="K26" i="1" l="1"/>
  <c r="H26" i="1" s="1"/>
  <c r="H20" i="1" s="1"/>
  <c r="Z43" i="1"/>
  <c r="H43" i="1"/>
  <c r="Y43" i="1"/>
  <c r="K20" i="1"/>
  <c r="Y26" i="1" l="1"/>
  <c r="Y20" i="1" s="1"/>
  <c r="S43" i="1"/>
  <c r="S26" i="1" s="1"/>
  <c r="S20" i="1" s="1"/>
  <c r="T43" i="1"/>
  <c r="T26" i="1" s="1"/>
  <c r="T20" i="1" s="1"/>
  <c r="Z26" i="1"/>
  <c r="Z20" i="1" s="1"/>
  <c r="BB44" i="13"/>
  <c r="BB27" i="13" s="1"/>
  <c r="BB21" i="13" s="1"/>
  <c r="N44" i="13"/>
  <c r="N27" i="13" s="1"/>
  <c r="N21" i="13" s="1"/>
  <c r="AT45" i="13"/>
  <c r="AT44" i="13" s="1"/>
  <c r="AT27" i="13" s="1"/>
  <c r="AT21" i="13" s="1"/>
  <c r="T22" i="11"/>
  <c r="U22" i="11"/>
  <c r="U24" i="11"/>
  <c r="T24" i="11"/>
  <c r="T36" i="11"/>
  <c r="U36" i="11"/>
  <c r="U33" i="11"/>
  <c r="T33" i="11"/>
  <c r="T40" i="11"/>
  <c r="U40" i="11"/>
  <c r="U28" i="11"/>
  <c r="T28" i="11"/>
  <c r="T43" i="11"/>
  <c r="U43" i="11"/>
  <c r="T42" i="11"/>
  <c r="U42" i="11"/>
  <c r="N30" i="11"/>
  <c r="T34" i="11"/>
  <c r="U34" i="11"/>
  <c r="U23" i="11"/>
  <c r="T23" i="11"/>
  <c r="U35" i="11"/>
  <c r="T35" i="11"/>
  <c r="T41" i="11"/>
  <c r="U41" i="11"/>
  <c r="N37" i="11"/>
  <c r="T32" i="11"/>
  <c r="U32" i="11"/>
  <c r="N25" i="11"/>
  <c r="N38" i="11"/>
  <c r="U26" i="11"/>
  <c r="T26" i="11"/>
  <c r="N29" i="11"/>
  <c r="N24" i="11"/>
  <c r="N33" i="11"/>
  <c r="N42" i="11"/>
  <c r="N41" i="11"/>
  <c r="T30" i="11"/>
  <c r="I30" i="11"/>
  <c r="O30" i="11"/>
  <c r="L30" i="11"/>
  <c r="U30" i="11"/>
  <c r="T39" i="11"/>
  <c r="U39" i="11"/>
  <c r="N31" i="11"/>
  <c r="O36" i="11"/>
  <c r="L36" i="11"/>
  <c r="I36" i="11"/>
  <c r="N36" i="11"/>
  <c r="T38" i="11"/>
  <c r="U38" i="11"/>
  <c r="I33" i="11"/>
  <c r="O33" i="11"/>
  <c r="L33" i="11"/>
  <c r="N34" i="11"/>
  <c r="L34" i="11"/>
  <c r="I34" i="11"/>
  <c r="O34" i="11"/>
  <c r="U31" i="11"/>
  <c r="T31" i="11"/>
  <c r="N32" i="11"/>
  <c r="N35" i="11"/>
  <c r="N28" i="11"/>
  <c r="I38" i="11"/>
  <c r="O38" i="11"/>
  <c r="L38" i="11"/>
  <c r="T37" i="11"/>
  <c r="U37" i="11"/>
  <c r="O37" i="11"/>
  <c r="L37" i="11"/>
  <c r="I37" i="11"/>
  <c r="N26" i="11"/>
  <c r="I24" i="11"/>
  <c r="O24" i="11"/>
  <c r="L24" i="11"/>
  <c r="I42" i="11"/>
  <c r="O42" i="11"/>
  <c r="L42" i="11"/>
  <c r="I41" i="11"/>
  <c r="O41" i="11"/>
  <c r="L41" i="11"/>
  <c r="U29" i="11"/>
  <c r="T29" i="11"/>
  <c r="O29" i="11"/>
  <c r="L29" i="11"/>
  <c r="I29" i="11"/>
  <c r="N23" i="11"/>
  <c r="N22" i="11"/>
  <c r="L22" i="11"/>
  <c r="I22" i="11"/>
  <c r="O22" i="11"/>
  <c r="I32" i="11"/>
  <c r="O32" i="11"/>
  <c r="L32" i="11"/>
  <c r="N39" i="11"/>
  <c r="N40" i="11"/>
  <c r="N43" i="11"/>
  <c r="L43" i="11"/>
  <c r="I43" i="11"/>
  <c r="O43" i="11"/>
  <c r="U25" i="11"/>
  <c r="I25" i="11"/>
  <c r="O25" i="11"/>
  <c r="L25" i="11"/>
  <c r="T25" i="11"/>
  <c r="I31" i="11"/>
  <c r="O31" i="11"/>
  <c r="L31" i="11"/>
  <c r="I28" i="11"/>
  <c r="O28" i="11"/>
  <c r="L28" i="11"/>
  <c r="I39" i="11"/>
  <c r="O39" i="11"/>
  <c r="L39" i="11"/>
  <c r="I23" i="11"/>
  <c r="O23" i="11"/>
  <c r="L23" i="11"/>
  <c r="I40" i="11"/>
  <c r="O40" i="11"/>
  <c r="L40" i="11"/>
  <c r="I35" i="11"/>
  <c r="O35" i="11"/>
  <c r="L35" i="11"/>
  <c r="I26" i="11"/>
  <c r="O26" i="11"/>
  <c r="L26" i="11"/>
</calcChain>
</file>

<file path=xl/sharedStrings.xml><?xml version="1.0" encoding="utf-8"?>
<sst xmlns="http://schemas.openxmlformats.org/spreadsheetml/2006/main" count="18479" uniqueCount="1067">
  <si>
    <t>к приказу Минэнерго России</t>
  </si>
  <si>
    <t>МВт</t>
  </si>
  <si>
    <t>МВ×А</t>
  </si>
  <si>
    <t>Мвар</t>
  </si>
  <si>
    <t>в базисном уровне цен</t>
  </si>
  <si>
    <t>Идентификатор инвестиционного проекта</t>
  </si>
  <si>
    <t>км КЛ</t>
  </si>
  <si>
    <t>Причины отклонений</t>
  </si>
  <si>
    <t>%</t>
  </si>
  <si>
    <t>План</t>
  </si>
  <si>
    <t>Факт</t>
  </si>
  <si>
    <t>км ВЛ
 1-цеп</t>
  </si>
  <si>
    <t>км ВЛ
 2-цеп</t>
  </si>
  <si>
    <t>Другое</t>
  </si>
  <si>
    <t>Всего</t>
  </si>
  <si>
    <t>в прогнозных ценах соответствующих лет</t>
  </si>
  <si>
    <t>федерального бюджета</t>
  </si>
  <si>
    <t>иных источников финансирования</t>
  </si>
  <si>
    <t>Общий фактический объем финансирования, в том числе за счет:</t>
  </si>
  <si>
    <t xml:space="preserve">  Наименование инвестиционного проекта (группы инвестиционных проектов)</t>
  </si>
  <si>
    <t xml:space="preserve"> Наименование инвестиционного проекта (группы инвестиционных проектов)</t>
  </si>
  <si>
    <t>основные средства</t>
  </si>
  <si>
    <t>нематериальные активы</t>
  </si>
  <si>
    <t>Наименование инвестиционного проекта (группы инвестиционных проектов)</t>
  </si>
  <si>
    <t>оборудование и материалы</t>
  </si>
  <si>
    <t>Установленная мощность центра питания, МВА</t>
  </si>
  <si>
    <t>Фактическое расширение пропускной способности, кВт</t>
  </si>
  <si>
    <t xml:space="preserve">Факт </t>
  </si>
  <si>
    <t>Общий объем финансирования, в том числе за счет:</t>
  </si>
  <si>
    <t>4.1</t>
  </si>
  <si>
    <t>4.2</t>
  </si>
  <si>
    <t>5.1</t>
  </si>
  <si>
    <t>5.2</t>
  </si>
  <si>
    <t>5.3</t>
  </si>
  <si>
    <t>5.4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</si>
  <si>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</si>
  <si>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</si>
  <si>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</si>
  <si>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</si>
  <si>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</si>
  <si>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</si>
  <si>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</si>
  <si>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</si>
  <si>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</si>
  <si>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</si>
  <si>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</si>
  <si>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</si>
  <si>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</si>
  <si>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</si>
  <si>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</si>
  <si>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</si>
  <si>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</si>
  <si>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</si>
  <si>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</si>
  <si>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</si>
  <si>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>км ЛЭП</t>
  </si>
  <si>
    <t xml:space="preserve">Всего </t>
  </si>
  <si>
    <t>Приложение  № 1</t>
  </si>
  <si>
    <t>Приложение  № 2</t>
  </si>
  <si>
    <t>Приложение  № 3</t>
  </si>
  <si>
    <t>Приложение  № 4</t>
  </si>
  <si>
    <t>Приложение  № 5</t>
  </si>
  <si>
    <t>Приложение  № 6</t>
  </si>
  <si>
    <t>Приложение  № 11</t>
  </si>
  <si>
    <t>Приложение  № 12</t>
  </si>
  <si>
    <t>Приложение  № 13</t>
  </si>
  <si>
    <t>Приложение  № 14</t>
  </si>
  <si>
    <t>Приложение  № 15</t>
  </si>
  <si>
    <t>Приложение  № 16</t>
  </si>
  <si>
    <t>бюджетов субъектов Российской Федерации и муниципальных образований</t>
  </si>
  <si>
    <t>Квартал</t>
  </si>
  <si>
    <t>Наименование объекта, выводимого из эксплуатации</t>
  </si>
  <si>
    <t>Номер группы инвестиционных проектов</t>
  </si>
  <si>
    <t>средств, полученных от оказания услуг, реализации товаров по регулируемым государством ценам (тарифам)</t>
  </si>
  <si>
    <t xml:space="preserve">        полное наименование субъекта электроэнергетики</t>
  </si>
  <si>
    <t xml:space="preserve">                  полное наименование субъекта электроэнергетики</t>
  </si>
  <si>
    <t xml:space="preserve">          полное наименование субъекта электроэнергетики</t>
  </si>
  <si>
    <t xml:space="preserve">                 полное наименование субъекта электроэнергетики</t>
  </si>
  <si>
    <t xml:space="preserve">      полное наименование субъекта электроэнергетики</t>
  </si>
  <si>
    <t>I квартал</t>
  </si>
  <si>
    <t>II квартал</t>
  </si>
  <si>
    <t>III квартал</t>
  </si>
  <si>
    <t>IV квартал</t>
  </si>
  <si>
    <t xml:space="preserve">                     полное наименование субъекта электроэнергетики</t>
  </si>
  <si>
    <t xml:space="preserve">III квартал </t>
  </si>
  <si>
    <t>* Заполняется в случае, если сетевой объект будет использован для выдачи мощности генерирующего объекта, который будет осуществлять поставки электроэнергии и мощности в соответствии с договором 
о предоставлении мощности</t>
  </si>
  <si>
    <t xml:space="preserve">                           полное наименование субъекта электроэнергетики</t>
  </si>
  <si>
    <t xml:space="preserve">Причины отклонений </t>
  </si>
  <si>
    <t>5.1.</t>
  </si>
  <si>
    <t>5.2.</t>
  </si>
  <si>
    <t>5.3.</t>
  </si>
  <si>
    <t>5.4.</t>
  </si>
  <si>
    <t>5.5.</t>
  </si>
  <si>
    <t>5.6.</t>
  </si>
  <si>
    <t>5.7.</t>
  </si>
  <si>
    <t>5.1.1.</t>
  </si>
  <si>
    <t>5.1.2.</t>
  </si>
  <si>
    <t>5.1.3.</t>
  </si>
  <si>
    <t>5.1.4.</t>
  </si>
  <si>
    <t>5.1.5.</t>
  </si>
  <si>
    <t>5.1.6.</t>
  </si>
  <si>
    <t>5.1.7.</t>
  </si>
  <si>
    <t>5.2.1.</t>
  </si>
  <si>
    <t>5.2.2.</t>
  </si>
  <si>
    <t>5.2.3.</t>
  </si>
  <si>
    <t>5.2.4.</t>
  </si>
  <si>
    <t>5.2.5.</t>
  </si>
  <si>
    <t>5.2.6.</t>
  </si>
  <si>
    <t>5.2.7.</t>
  </si>
  <si>
    <t>5.3.1.</t>
  </si>
  <si>
    <t>5.3.2.</t>
  </si>
  <si>
    <t>5.3.3.</t>
  </si>
  <si>
    <t>5.3.4.</t>
  </si>
  <si>
    <t>5.3.5.</t>
  </si>
  <si>
    <t>5.3.6.</t>
  </si>
  <si>
    <t>5.3.7.</t>
  </si>
  <si>
    <t>5.4.1.</t>
  </si>
  <si>
    <t>5.4.2.</t>
  </si>
  <si>
    <t>5.4.3.</t>
  </si>
  <si>
    <t>5.4.4.</t>
  </si>
  <si>
    <t>5.4.5.</t>
  </si>
  <si>
    <t>5.4.6.</t>
  </si>
  <si>
    <t>5.4.7.</t>
  </si>
  <si>
    <t>6.1.</t>
  </si>
  <si>
    <t>6.2.</t>
  </si>
  <si>
    <t>6.3.</t>
  </si>
  <si>
    <t>6.4.</t>
  </si>
  <si>
    <t>6.5.</t>
  </si>
  <si>
    <t>6.6.</t>
  </si>
  <si>
    <t>6.7.</t>
  </si>
  <si>
    <t>6.1.1.</t>
  </si>
  <si>
    <t>6.1.2.</t>
  </si>
  <si>
    <t>6.1.3.</t>
  </si>
  <si>
    <t>6.1.4.</t>
  </si>
  <si>
    <t>6.1.5..</t>
  </si>
  <si>
    <t>6.1.6.</t>
  </si>
  <si>
    <t>6.1.7.</t>
  </si>
  <si>
    <t>6.2.1.</t>
  </si>
  <si>
    <t>6.2.2.</t>
  </si>
  <si>
    <t>6.2.3.</t>
  </si>
  <si>
    <t>6.2.4.</t>
  </si>
  <si>
    <t>6.2.5.</t>
  </si>
  <si>
    <t>6.2.6.</t>
  </si>
  <si>
    <t>6.2.7.</t>
  </si>
  <si>
    <t>6.3.1.</t>
  </si>
  <si>
    <t>6.3.2.</t>
  </si>
  <si>
    <t>6.3.3.</t>
  </si>
  <si>
    <t>6.3.4.</t>
  </si>
  <si>
    <t>6.3.5.</t>
  </si>
  <si>
    <t>6.3.6.</t>
  </si>
  <si>
    <t>6.3.7.</t>
  </si>
  <si>
    <t>6.4.1.</t>
  </si>
  <si>
    <t>6.4.2.</t>
  </si>
  <si>
    <t>6.4.3.</t>
  </si>
  <si>
    <t>6.4.4.</t>
  </si>
  <si>
    <t>6.4.5.</t>
  </si>
  <si>
    <t>6.4.6.</t>
  </si>
  <si>
    <t>6.4.7.</t>
  </si>
  <si>
    <t>6.1.5.</t>
  </si>
  <si>
    <t>* Заполняется в случае, если сетевой объект будет использован для выдачи мощности генерирующего объекта, который будет осуществлять поставки электроэнергии и мощности в соответствии с договором о предоставлении мощности</t>
  </si>
  <si>
    <t xml:space="preserve">                    полное наименование субъекта электроэнергетики</t>
  </si>
  <si>
    <t>7.1.</t>
  </si>
  <si>
    <t>7.2.</t>
  </si>
  <si>
    <t>7.3.</t>
  </si>
  <si>
    <t>7.4.</t>
  </si>
  <si>
    <t>проектно-изыскательские работы</t>
  </si>
  <si>
    <t>строительные работы, реконструкция, монтаж оборудования</t>
  </si>
  <si>
    <t>прочие затраты</t>
  </si>
  <si>
    <t xml:space="preserve"> %</t>
  </si>
  <si>
    <t xml:space="preserve">                         полное наименование субъекта электроэнергетики</t>
  </si>
  <si>
    <t>ВСЕГО по инвестиционной программе, в том числе:</t>
  </si>
  <si>
    <t>Наименование присоединяемого объекта генерации, который будет осуществлять  поставки электроэнергии и мощности в соответствии с договором о предоставлении мощности*</t>
  </si>
  <si>
    <t>№ п/п</t>
  </si>
  <si>
    <t>Показатель</t>
  </si>
  <si>
    <t>I</t>
  </si>
  <si>
    <t>1.1</t>
  </si>
  <si>
    <t>Прибыль, направляемая на инвестиции, в том числе:</t>
  </si>
  <si>
    <t>1.1.1</t>
  </si>
  <si>
    <t>1.1.1.1</t>
  </si>
  <si>
    <t>производство и поставка электрической энергии и мощности</t>
  </si>
  <si>
    <t>1.1.1.2</t>
  </si>
  <si>
    <t>оказание услуг по передаче электрической энергии</t>
  </si>
  <si>
    <t>1.1.1.3</t>
  </si>
  <si>
    <t>реализация электрической энергии и мощности</t>
  </si>
  <si>
    <t>1.1.1.4</t>
  </si>
  <si>
    <t>1.1.1.5</t>
  </si>
  <si>
    <t>1.1.1.6</t>
  </si>
  <si>
    <t>1.1.1.7</t>
  </si>
  <si>
    <t xml:space="preserve">в части управления технологическими режимами </t>
  </si>
  <si>
    <t>в части обеспечения надежности</t>
  </si>
  <si>
    <t>1.1.2</t>
  </si>
  <si>
    <t>1.1.3</t>
  </si>
  <si>
    <t>от технологического присоединения потребителей</t>
  </si>
  <si>
    <t>1.2</t>
  </si>
  <si>
    <t>1.2.1</t>
  </si>
  <si>
    <t>1.2.1.1</t>
  </si>
  <si>
    <t>1.2.1.2</t>
  </si>
  <si>
    <t>1.2.1.3</t>
  </si>
  <si>
    <t>1.2.1.4</t>
  </si>
  <si>
    <t>1.2.1.5</t>
  </si>
  <si>
    <t>1.2.1.6</t>
  </si>
  <si>
    <t>1.2.1.7</t>
  </si>
  <si>
    <t>1.2.1.7.1</t>
  </si>
  <si>
    <t>1.2.1.7.2</t>
  </si>
  <si>
    <t>1.2.2</t>
  </si>
  <si>
    <t>1.2.3</t>
  </si>
  <si>
    <t>недоиспользованная амортизация прошлых лет всего, в том числе:</t>
  </si>
  <si>
    <t>1.2.3.1</t>
  </si>
  <si>
    <t>1.2.3.2</t>
  </si>
  <si>
    <t>1.2.3.3</t>
  </si>
  <si>
    <t>1.2.3.4</t>
  </si>
  <si>
    <t>1.2.3.5</t>
  </si>
  <si>
    <t>1.2.3.6</t>
  </si>
  <si>
    <t>1.2.3.7</t>
  </si>
  <si>
    <t>1.2.3.7.1</t>
  </si>
  <si>
    <t>1.2.3.7.2</t>
  </si>
  <si>
    <t>1.3</t>
  </si>
  <si>
    <t>1.4</t>
  </si>
  <si>
    <t>1.4.1</t>
  </si>
  <si>
    <t>1.4.2</t>
  </si>
  <si>
    <t>остаток собственных средств на начало года</t>
  </si>
  <si>
    <t>II</t>
  </si>
  <si>
    <t>Привлеченные средства всего, в том числе:</t>
  </si>
  <si>
    <t>2.1</t>
  </si>
  <si>
    <t>Кредиты</t>
  </si>
  <si>
    <t>2.2</t>
  </si>
  <si>
    <t>Облигационные займы</t>
  </si>
  <si>
    <t>2.3</t>
  </si>
  <si>
    <t>2.4</t>
  </si>
  <si>
    <t>Займы организаций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</si>
  <si>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</si>
  <si>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</si>
  <si>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</si>
  <si>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</si>
  <si>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</si>
  <si>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</si>
  <si>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</si>
  <si>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</si>
  <si>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</si>
  <si>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</si>
  <si>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</si>
  <si>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</si>
  <si>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</si>
  <si>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</si>
  <si>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t>7.5.</t>
  </si>
  <si>
    <t>7.6.</t>
  </si>
  <si>
    <t>7.7.</t>
  </si>
  <si>
    <t xml:space="preserve">Форма 5. Отчет об исполнении плана ввода объектов инвестиционной деятельности (мощностей)  в эксплуатацию </t>
  </si>
  <si>
    <t>км ВЛ 1-цеп</t>
  </si>
  <si>
    <t>км ВЛ 2-цеп</t>
  </si>
  <si>
    <t>7.1.1.</t>
  </si>
  <si>
    <t>7.1.2.</t>
  </si>
  <si>
    <t>7.1.3.</t>
  </si>
  <si>
    <t>7.1.4.</t>
  </si>
  <si>
    <t>7.1.5.</t>
  </si>
  <si>
    <t>7.2.1.</t>
  </si>
  <si>
    <t>7.2.2.</t>
  </si>
  <si>
    <t>7.2.3.</t>
  </si>
  <si>
    <t>7.2.4.</t>
  </si>
  <si>
    <t>7.2.5.</t>
  </si>
  <si>
    <t>7.3.1.</t>
  </si>
  <si>
    <t>7.3.2.</t>
  </si>
  <si>
    <t>7.3.3.</t>
  </si>
  <si>
    <t>7.3.4.</t>
  </si>
  <si>
    <t>7.3.5.</t>
  </si>
  <si>
    <t>7.4.1.</t>
  </si>
  <si>
    <t>7.4.2.</t>
  </si>
  <si>
    <t>7.4.3.</t>
  </si>
  <si>
    <t>7.4.4.</t>
  </si>
  <si>
    <t>7.4.5.</t>
  </si>
  <si>
    <t>Форма 2. Отчет об исполнении плана освоения капитальных вложений по инвестиционным проектам инвестиционной программы</t>
  </si>
  <si>
    <t>Дата ввода объекта, дд.мм.гггг</t>
  </si>
  <si>
    <t>Дата вывода объекта, дд.мм.гггг</t>
  </si>
  <si>
    <t>Фактический резерв мощности для присоединения потребителей, кВт</t>
  </si>
  <si>
    <t>Форма 1. Отчет об исполнении плана финансирования капитальных вложений по источникам финансирования инвестиционных проектов инвестиционной программы</t>
  </si>
  <si>
    <t xml:space="preserve">1. Финансово-экономическая модель деятельности субъекта электроэнергетики </t>
  </si>
  <si>
    <t>Ед. изм.</t>
  </si>
  <si>
    <t>БЮДЖЕТ ДОХОДОВ И РАСХОДОВ</t>
  </si>
  <si>
    <t>Выручка от реализации товаров (работ, услуг) всего, в том числе*:</t>
  </si>
  <si>
    <t xml:space="preserve">Производство и поставка электрической энергии и мощности всего, в том числе: </t>
  </si>
  <si>
    <t>производство и поставка электрической энергии на оптовом рынке электрической энергии и мощности</t>
  </si>
  <si>
    <t>производство и поставка электрической мощности на оптовом рынке электрической энергии и мощности</t>
  </si>
  <si>
    <t>производство и поставка электрической энергии (мощности) на розничных рынках электрической энергии</t>
  </si>
  <si>
    <t>Производство и поставка тепловой энергии (мощности)</t>
  </si>
  <si>
    <t>Оказание услуг по передаче электрической энергии</t>
  </si>
  <si>
    <t>Оказание услуг по передаче тепловой энергии, теплоносителя</t>
  </si>
  <si>
    <t>1.5</t>
  </si>
  <si>
    <t>Оказание услуг по технологическому присоединению</t>
  </si>
  <si>
    <t>1.6</t>
  </si>
  <si>
    <t>Реализация электрической энергии и мощности</t>
  </si>
  <si>
    <t>1.7</t>
  </si>
  <si>
    <t>Реализации тепловой энергии (мощности)</t>
  </si>
  <si>
    <t>1.8</t>
  </si>
  <si>
    <t>Оказание услуг по оперативно-диспетчерскому управлению в электроэнергетике всего, в том числе:</t>
  </si>
  <si>
    <t>1.8.1</t>
  </si>
  <si>
    <t>1.8.2</t>
  </si>
  <si>
    <t>1.9</t>
  </si>
  <si>
    <t>Прочая деятельность</t>
  </si>
  <si>
    <t>Себестоимость товаров (работ, услуг), коммерческие и управленческие расходы всего, в том числе:</t>
  </si>
  <si>
    <t>2.1.1</t>
  </si>
  <si>
    <t>2.1.2</t>
  </si>
  <si>
    <t>2.1.3</t>
  </si>
  <si>
    <t>2.8</t>
  </si>
  <si>
    <t>2.8.1</t>
  </si>
  <si>
    <t>2.8.2</t>
  </si>
  <si>
    <t>2.9</t>
  </si>
  <si>
    <t>II.I</t>
  </si>
  <si>
    <t>Материальные расходы всего, в том числе:</t>
  </si>
  <si>
    <t>расходы на топливо на технологические цели</t>
  </si>
  <si>
    <t>покупная энергия, в том числе:</t>
  </si>
  <si>
    <t>2.1.2.1</t>
  </si>
  <si>
    <t>покупная электрическая энергия (мощность) всего, в том числе:</t>
  </si>
  <si>
    <t>2.1.2.1.1</t>
  </si>
  <si>
    <t>на технологические цели, включая энергию на компенсацию потерь при ее передаче</t>
  </si>
  <si>
    <t>2.1.2.1.2</t>
  </si>
  <si>
    <t>для последующей перепродажи</t>
  </si>
  <si>
    <t>2.1.2.2</t>
  </si>
  <si>
    <t>покупная тепловая энергия (мощность)</t>
  </si>
  <si>
    <t>сырье, материалы, запасные части, инструменты</t>
  </si>
  <si>
    <t>2.1.4</t>
  </si>
  <si>
    <t>прочие материальные расходы</t>
  </si>
  <si>
    <t>II.II</t>
  </si>
  <si>
    <t>Работы и услуги производственного характера всего, в том числе:</t>
  </si>
  <si>
    <t>2.2.1</t>
  </si>
  <si>
    <t>услуги по передаче электрической энергии по единой (национальной) общероссийской электрической сети</t>
  </si>
  <si>
    <t>2.2.2</t>
  </si>
  <si>
    <t>услуги по передаче электрической энергии по сетям территориальной сетевой организации</t>
  </si>
  <si>
    <t>2.2.3</t>
  </si>
  <si>
    <t>услуги по передаче тепловой энергии, теплоносителя</t>
  </si>
  <si>
    <t>2.2.4</t>
  </si>
  <si>
    <t>услуги инфраструктурных организаций*****</t>
  </si>
  <si>
    <t>2.2.5</t>
  </si>
  <si>
    <t>прочие услуги производственного характера</t>
  </si>
  <si>
    <t>II.III</t>
  </si>
  <si>
    <t>Расходы на оплату труда с учетом страховых взносов</t>
  </si>
  <si>
    <t>II.IV</t>
  </si>
  <si>
    <t>Амортизация основных средств и нематериальных активов</t>
  </si>
  <si>
    <t>II.V</t>
  </si>
  <si>
    <t>Налоги и сборы всего, в том числе:</t>
  </si>
  <si>
    <t>налог на имущество организации</t>
  </si>
  <si>
    <t>прочие налоги и сборы</t>
  </si>
  <si>
    <t>II.VI</t>
  </si>
  <si>
    <t>Прочие расходы всего, в том числе:</t>
  </si>
  <si>
    <t>2.6.1</t>
  </si>
  <si>
    <t>работы и услуги непроизводственного характера</t>
  </si>
  <si>
    <t>2.6.2</t>
  </si>
  <si>
    <t>арендная плата, лизинговые платежи</t>
  </si>
  <si>
    <t>2.6.3</t>
  </si>
  <si>
    <t>иные прочие расходы</t>
  </si>
  <si>
    <t>II.VII</t>
  </si>
  <si>
    <t>Иные сведения:</t>
  </si>
  <si>
    <t>2.7.1</t>
  </si>
  <si>
    <t>Расходы на ремонт</t>
  </si>
  <si>
    <t>2.7.2</t>
  </si>
  <si>
    <t>Коммерческие расходы</t>
  </si>
  <si>
    <t>2.7.3</t>
  </si>
  <si>
    <t>Управленческие расходы</t>
  </si>
  <si>
    <t>III</t>
  </si>
  <si>
    <t>Прибыль (убыток) от продаж (строка I - строка II) всего, в том числе:</t>
  </si>
  <si>
    <t>3.1</t>
  </si>
  <si>
    <t>3.1.1</t>
  </si>
  <si>
    <t>3.1.2</t>
  </si>
  <si>
    <t>3.1.3</t>
  </si>
  <si>
    <t>3.2</t>
  </si>
  <si>
    <t>3.3</t>
  </si>
  <si>
    <t>3.4</t>
  </si>
  <si>
    <t>3.5</t>
  </si>
  <si>
    <t>3.6</t>
  </si>
  <si>
    <t>3.7</t>
  </si>
  <si>
    <t>3.8</t>
  </si>
  <si>
    <t>3.8.1</t>
  </si>
  <si>
    <t>3.8.2</t>
  </si>
  <si>
    <t>3.9</t>
  </si>
  <si>
    <t>IV</t>
  </si>
  <si>
    <t>Прочие доходы и расходы (сальдо) (строка 4.1 – строка 4.2)</t>
  </si>
  <si>
    <t>Прочие доходы всего, в том числе:</t>
  </si>
  <si>
    <t>4.1.1</t>
  </si>
  <si>
    <t>доходы от участия в других организациях</t>
  </si>
  <si>
    <t>4.1.2</t>
  </si>
  <si>
    <t>проценты к получению</t>
  </si>
  <si>
    <t>4.1.3</t>
  </si>
  <si>
    <t>восстановление резервов всего, в том числе:</t>
  </si>
  <si>
    <t>4.1.3.1</t>
  </si>
  <si>
    <t>по сомнительным долгам</t>
  </si>
  <si>
    <t>4.1.4</t>
  </si>
  <si>
    <t>прочие внереализационные доходы</t>
  </si>
  <si>
    <t>4.2.1</t>
  </si>
  <si>
    <t>расходы, связанные с персоналом</t>
  </si>
  <si>
    <t>4.2.2</t>
  </si>
  <si>
    <t>проценты к уплате</t>
  </si>
  <si>
    <t>4.2.3</t>
  </si>
  <si>
    <t>создание резервов всего, в том числе:</t>
  </si>
  <si>
    <t>4.2.3.1</t>
  </si>
  <si>
    <t xml:space="preserve"> по сомнительным долгам</t>
  </si>
  <si>
    <t>4.2.4</t>
  </si>
  <si>
    <t>прочие внереализационные расходы</t>
  </si>
  <si>
    <t>V</t>
  </si>
  <si>
    <t>Прибыль (убыток) до налогообложения (строка III + строка IV) всего, в том числе:</t>
  </si>
  <si>
    <t>Производство и поставка электрической энергии на оптовом рынке электрической энергии и мощности</t>
  </si>
  <si>
    <t>5.1.1</t>
  </si>
  <si>
    <t>5.1.2</t>
  </si>
  <si>
    <t>5.1.3</t>
  </si>
  <si>
    <t>5.5</t>
  </si>
  <si>
    <t>5.6</t>
  </si>
  <si>
    <t>5.7</t>
  </si>
  <si>
    <t>5.8</t>
  </si>
  <si>
    <t>5.8.1</t>
  </si>
  <si>
    <t>5.8.2</t>
  </si>
  <si>
    <t>5.9</t>
  </si>
  <si>
    <t>VI</t>
  </si>
  <si>
    <t>Налог на прибыль всего, в том числе:</t>
  </si>
  <si>
    <t>6.1.1</t>
  </si>
  <si>
    <t>6.1.2</t>
  </si>
  <si>
    <t>6.1.3</t>
  </si>
  <si>
    <t>Производство и поставка тепловой энергии (мощности);</t>
  </si>
  <si>
    <t>Оказание услуг по передаче электрической энергии;</t>
  </si>
  <si>
    <t>Оказание услуг по передаче тепловой энергии, теплоносителя;</t>
  </si>
  <si>
    <t>6.5</t>
  </si>
  <si>
    <t>Оказание услуг по технологическому присоединению;</t>
  </si>
  <si>
    <t>6.6</t>
  </si>
  <si>
    <t>Реализация электрической энергии и мощности;</t>
  </si>
  <si>
    <t>6.7</t>
  </si>
  <si>
    <t>Реализации тепловой энергии (мощности);</t>
  </si>
  <si>
    <t>6.8</t>
  </si>
  <si>
    <t>6.8.1</t>
  </si>
  <si>
    <t>в части управления технологическими режимами</t>
  </si>
  <si>
    <t>6.8.2</t>
  </si>
  <si>
    <t>6.9</t>
  </si>
  <si>
    <t>Прочая деятельность;</t>
  </si>
  <si>
    <t>VII</t>
  </si>
  <si>
    <t>Чистая прибыль (убыток) всего, в том числе:</t>
  </si>
  <si>
    <t>7.1.1</t>
  </si>
  <si>
    <t>7.1.2</t>
  </si>
  <si>
    <t>7.1.3</t>
  </si>
  <si>
    <t>7.5</t>
  </si>
  <si>
    <t>7.6</t>
  </si>
  <si>
    <t>7.7</t>
  </si>
  <si>
    <t>7.8</t>
  </si>
  <si>
    <t>7.8.1</t>
  </si>
  <si>
    <t>7.8.2</t>
  </si>
  <si>
    <t>7.9</t>
  </si>
  <si>
    <t>VIII</t>
  </si>
  <si>
    <t>Направления использования чистой прибыли</t>
  </si>
  <si>
    <t>На инвестиции</t>
  </si>
  <si>
    <t>Резервный фонд</t>
  </si>
  <si>
    <t>Выплата дивидендов</t>
  </si>
  <si>
    <t>Остаток на развитие</t>
  </si>
  <si>
    <t>IX</t>
  </si>
  <si>
    <t>-</t>
  </si>
  <si>
    <t>Прибыль до налогообложения без учета процентов к уплате и амортизации (строкаV + строка 4.2.2 + строка II.IV)</t>
  </si>
  <si>
    <t>Долг (кредиты и займы) на начало периода всего, в том числе:</t>
  </si>
  <si>
    <t>9.2.1</t>
  </si>
  <si>
    <t>краткосрочные кредиты и займы на начало периода</t>
  </si>
  <si>
    <t>Долг (кредиты и займы) на конец периода, в том числе</t>
  </si>
  <si>
    <t>9.3.1</t>
  </si>
  <si>
    <t>краткосрочные кредиты и займы на конец периода</t>
  </si>
  <si>
    <t>Отношение долга (кредиты и займы) на конец периода (строка 9.3) к прибыли до налогообложения без учета процентов к уплате и амортизации (строка 9.1)</t>
  </si>
  <si>
    <t>БЮДЖЕТ ДВИЖЕНИЯ ДЕНЕЖНЫХ СРЕДСТВ</t>
  </si>
  <si>
    <t>X</t>
  </si>
  <si>
    <t>Поступления от текущих операций всего, в том числе:</t>
  </si>
  <si>
    <t>10.1.1</t>
  </si>
  <si>
    <t>10.1.2</t>
  </si>
  <si>
    <t>10.1.3</t>
  </si>
  <si>
    <t>10.5</t>
  </si>
  <si>
    <t>10.6</t>
  </si>
  <si>
    <t>10.7</t>
  </si>
  <si>
    <t>10.8</t>
  </si>
  <si>
    <t>10.8.1</t>
  </si>
  <si>
    <t>10.8.2</t>
  </si>
  <si>
    <t>10.9</t>
  </si>
  <si>
    <t>Поступления денежных средств за счет средств бюджетов бюджетной системы Российской Федерации (субсидия) всего, в том числе:</t>
  </si>
  <si>
    <t>10.9.1</t>
  </si>
  <si>
    <t>за счет средств федерального бюджета</t>
  </si>
  <si>
    <t>10.9.2</t>
  </si>
  <si>
    <t>за счет средств консолидированного бюджета субъекта Российской Федерации</t>
  </si>
  <si>
    <t>10.10</t>
  </si>
  <si>
    <t>XI</t>
  </si>
  <si>
    <t>Платежи по текущим операциям всего, в том числе:</t>
  </si>
  <si>
    <t>11.1</t>
  </si>
  <si>
    <t>Оплата поставщикам топлива</t>
  </si>
  <si>
    <t>11.2</t>
  </si>
  <si>
    <t>Оплата покупной энергии всего, в том числе:</t>
  </si>
  <si>
    <t>11.2.1</t>
  </si>
  <si>
    <t>на оптовом рынке электрической энергии и мощности</t>
  </si>
  <si>
    <t>11.2.2</t>
  </si>
  <si>
    <t>на розничных рынках электрической энергии</t>
  </si>
  <si>
    <t>11.2.3</t>
  </si>
  <si>
    <t>на компенсацию потерь</t>
  </si>
  <si>
    <t>11.3</t>
  </si>
  <si>
    <t>Оплата услуг по передаче электрической энергии по единой (национальной) общероссийской электрической сети</t>
  </si>
  <si>
    <t>11.4</t>
  </si>
  <si>
    <t>Оплата услуг по передаче электрической энергии по сетям территориальных сетевых организаций</t>
  </si>
  <si>
    <t>11.5</t>
  </si>
  <si>
    <t>Оплата услуг по передаче тепловой энергии, теплоносителя</t>
  </si>
  <si>
    <t>11.6</t>
  </si>
  <si>
    <t>Оплата труда</t>
  </si>
  <si>
    <t>11.7</t>
  </si>
  <si>
    <t>Страховые взносы</t>
  </si>
  <si>
    <t>11.8</t>
  </si>
  <si>
    <t>Оплата налогов и сборов всего, в том числе:</t>
  </si>
  <si>
    <t>11.8.1</t>
  </si>
  <si>
    <t>налог на прибыль</t>
  </si>
  <si>
    <t>11.9</t>
  </si>
  <si>
    <t>Оплата сырья, материалов, запасных частей, инструментов</t>
  </si>
  <si>
    <t>11.10</t>
  </si>
  <si>
    <t>Оплата прочих услуг производственного характера</t>
  </si>
  <si>
    <t>11.11</t>
  </si>
  <si>
    <t>Арендная плата и лизинговые платежи</t>
  </si>
  <si>
    <t>11.12</t>
  </si>
  <si>
    <t>Проценты по долговым обязательствам (за исключением процентов по долговым обязательствам, включаемым в стоимость инвестиционного актива)</t>
  </si>
  <si>
    <t>11.13</t>
  </si>
  <si>
    <t>Прочие платежи по текущей деятельности</t>
  </si>
  <si>
    <t>XII</t>
  </si>
  <si>
    <t>Поступления от инвестиционных операций всего, в том числе:</t>
  </si>
  <si>
    <t>12.1</t>
  </si>
  <si>
    <t>Поступления от реализации имущества и имущественных прав</t>
  </si>
  <si>
    <t>12.2</t>
  </si>
  <si>
    <t xml:space="preserve">Поступления по заключенным инвестиционным соглашениям, в том числе </t>
  </si>
  <si>
    <t>12.2.1</t>
  </si>
  <si>
    <t>по использованию средств бюджетов бюджетной системы Российской Федерации всего, в том числе:</t>
  </si>
  <si>
    <t>12.2.1.1</t>
  </si>
  <si>
    <t>12.2.1.2</t>
  </si>
  <si>
    <t>12.3</t>
  </si>
  <si>
    <t>Прочие поступления по инвестиционным операциям</t>
  </si>
  <si>
    <t>XIII</t>
  </si>
  <si>
    <t>Платежи по инвестиционным операциям всего, в том числе:</t>
  </si>
  <si>
    <t>13.1</t>
  </si>
  <si>
    <t>Инвестиции в основной капитал всего, в том числе:</t>
  </si>
  <si>
    <t>13.1.1</t>
  </si>
  <si>
    <t>техническое перевооружение и реконструкция</t>
  </si>
  <si>
    <t>13.1.2</t>
  </si>
  <si>
    <t>новое строительство и расширение</t>
  </si>
  <si>
    <t>13.1.3</t>
  </si>
  <si>
    <t>проектно-изыскательные работы для объектов нового строительства будущих лет</t>
  </si>
  <si>
    <t>13.1.4</t>
  </si>
  <si>
    <t>приобретение объектов основных средств, земельных участков</t>
  </si>
  <si>
    <t>13.1.5</t>
  </si>
  <si>
    <t>проведение научно-исследовательских и опытно-конструкторских разработок</t>
  </si>
  <si>
    <t>13.1.6</t>
  </si>
  <si>
    <t>прочие выплаты, связанные с инвестициями в основной капитал</t>
  </si>
  <si>
    <t>13.2</t>
  </si>
  <si>
    <t>Приобретение нематериальных активов</t>
  </si>
  <si>
    <t>13.3</t>
  </si>
  <si>
    <t>Прочие платежи по инвестиционным операциям всего, в том числе:</t>
  </si>
  <si>
    <t>13.4</t>
  </si>
  <si>
    <t>13.4.1</t>
  </si>
  <si>
    <t>проценты по долговым обязательствам, включаемым в стоимость инвестиционного актива</t>
  </si>
  <si>
    <t>XIV</t>
  </si>
  <si>
    <t>Поступления от финансовых операций всего, в том числе:</t>
  </si>
  <si>
    <t>14.1</t>
  </si>
  <si>
    <t>Процентные поступления</t>
  </si>
  <si>
    <t>14.2</t>
  </si>
  <si>
    <t>Поступления  по полученным кредитам всего, в том числе:</t>
  </si>
  <si>
    <t>14.2.1</t>
  </si>
  <si>
    <t>на текущую деятельность</t>
  </si>
  <si>
    <t>14.2.2</t>
  </si>
  <si>
    <t>на инвестиционные операции</t>
  </si>
  <si>
    <t>14.2.3</t>
  </si>
  <si>
    <t>на рефинансирование кредитов и займов</t>
  </si>
  <si>
    <t>14.3</t>
  </si>
  <si>
    <t>Поступления от эмиссии акций**</t>
  </si>
  <si>
    <t>14.4</t>
  </si>
  <si>
    <t>Поступления от реализации финансовых инструментов всего, в том числе:</t>
  </si>
  <si>
    <t>14.4.1</t>
  </si>
  <si>
    <t>облигационные займы</t>
  </si>
  <si>
    <t>14.4.2</t>
  </si>
  <si>
    <t>вексели</t>
  </si>
  <si>
    <t>14.5</t>
  </si>
  <si>
    <t>Поступления от займов организаций</t>
  </si>
  <si>
    <t>14.6</t>
  </si>
  <si>
    <t>Поступления за счет средств инвесторов</t>
  </si>
  <si>
    <t>14.7</t>
  </si>
  <si>
    <t>Прочие поступления по финансовым операциям</t>
  </si>
  <si>
    <t>XV</t>
  </si>
  <si>
    <t>Платежи по финансовым операциям всего, в том числе:</t>
  </si>
  <si>
    <t>15.1</t>
  </si>
  <si>
    <t>Погашение кредитов и займов всего всего, в том числе:</t>
  </si>
  <si>
    <t>15.1.1</t>
  </si>
  <si>
    <t>15.1.2</t>
  </si>
  <si>
    <t>15.1.3</t>
  </si>
  <si>
    <t>15.2</t>
  </si>
  <si>
    <t>15.3</t>
  </si>
  <si>
    <t>Прочие выплаты по финансовым операциям</t>
  </si>
  <si>
    <t>XVI</t>
  </si>
  <si>
    <t>Сальдо денежных средств по операционной деятельности (строка X-строка XI) всего, в том числе:</t>
  </si>
  <si>
    <t>XVII</t>
  </si>
  <si>
    <t xml:space="preserve">Сальдо денежных средств по инвестиционным операциям всего (строка XII-строка XIII), всего в том числе </t>
  </si>
  <si>
    <t>17.1</t>
  </si>
  <si>
    <t>Сальдо денежных средств по инвестиционным операциям</t>
  </si>
  <si>
    <t>17.2</t>
  </si>
  <si>
    <t>Сальдо денежных средств по прочей деятельности</t>
  </si>
  <si>
    <t>XVIII</t>
  </si>
  <si>
    <t>Сальдо денежных средств по финансовым операциям всего (строка XIV-строка XV), в том числе</t>
  </si>
  <si>
    <t>18.1</t>
  </si>
  <si>
    <t>Сальдо денежных средств по привлечению и погашению кредитов и займов</t>
  </si>
  <si>
    <t>18.2</t>
  </si>
  <si>
    <t>Сальдо денежных средств по прочей финансовой деятельности</t>
  </si>
  <si>
    <t>XIX</t>
  </si>
  <si>
    <t>Сальдо денежных средств от транзитных операций</t>
  </si>
  <si>
    <t>XX</t>
  </si>
  <si>
    <t>Итого сальдо денежных средств (строка XVI+строка XVII+строка XVIII+строка XIX)</t>
  </si>
  <si>
    <t>XXI</t>
  </si>
  <si>
    <t>Остаток денежных средств на начало периода</t>
  </si>
  <si>
    <t>XXII</t>
  </si>
  <si>
    <t>Остаток денежных средств на конец периода</t>
  </si>
  <si>
    <t>XXIII</t>
  </si>
  <si>
    <t>23.1</t>
  </si>
  <si>
    <t>Дебиторская задолженность на конец периода всего, в том числе:</t>
  </si>
  <si>
    <t>23.1.1</t>
  </si>
  <si>
    <t xml:space="preserve">производство и поставка электрической энергии и мощности всего, в том числе: </t>
  </si>
  <si>
    <t>23.1.1.а</t>
  </si>
  <si>
    <t>из нее просроченная</t>
  </si>
  <si>
    <t>23.1.1.1</t>
  </si>
  <si>
    <t>производство и поставка электрической энергии на оптовом рынке электрической энергиии и мощности</t>
  </si>
  <si>
    <t>23.1.1.1.а</t>
  </si>
  <si>
    <t>23.1.1.2</t>
  </si>
  <si>
    <t>23.1.1.2.а</t>
  </si>
  <si>
    <t>23.1.1.3</t>
  </si>
  <si>
    <t>23.1.1.3.а</t>
  </si>
  <si>
    <t>23.1.2</t>
  </si>
  <si>
    <t>производство и поставка тепловой энергии (мощности)</t>
  </si>
  <si>
    <t>23.1.2.а</t>
  </si>
  <si>
    <t>23.1.3</t>
  </si>
  <si>
    <t>23.1.3.а</t>
  </si>
  <si>
    <t>23.1.4</t>
  </si>
  <si>
    <t>оказание услуг по передаче тепловой энергии, теплоносителя</t>
  </si>
  <si>
    <t>23.1.4.а</t>
  </si>
  <si>
    <t>23.1.5</t>
  </si>
  <si>
    <t>оказание услуг по технологическому присоединению</t>
  </si>
  <si>
    <t>23.1.5.а</t>
  </si>
  <si>
    <t>23.1.7</t>
  </si>
  <si>
    <t>23.1.6.а</t>
  </si>
  <si>
    <t>реализации тепловой энергии (мощности)</t>
  </si>
  <si>
    <t>23.1.7.а</t>
  </si>
  <si>
    <t>23.1.8</t>
  </si>
  <si>
    <t>оказание услуг по оперативно-диспетчерскому управлению в электроэнергетике всего, в том числе:</t>
  </si>
  <si>
    <t>23.1.8.а</t>
  </si>
  <si>
    <t>23.1.8.1</t>
  </si>
  <si>
    <t>23.1.8.1.а</t>
  </si>
  <si>
    <t>23.1.8.2</t>
  </si>
  <si>
    <t>23.1.8.2.а</t>
  </si>
  <si>
    <t>23.1.9</t>
  </si>
  <si>
    <t>прочая деятельность</t>
  </si>
  <si>
    <t>23.1.9.а</t>
  </si>
  <si>
    <t>23.2</t>
  </si>
  <si>
    <t>Кредиторская задолженность на конец периода всего, в том числе:</t>
  </si>
  <si>
    <t>23.2.1</t>
  </si>
  <si>
    <t>поставщикам топлива на технологические цели</t>
  </si>
  <si>
    <t>23.2.1.а</t>
  </si>
  <si>
    <t>23.2.2</t>
  </si>
  <si>
    <t>поставщикам покупной энергии всего, в том числе:</t>
  </si>
  <si>
    <t>23.2.2.1</t>
  </si>
  <si>
    <t>23.2.2.1.а</t>
  </si>
  <si>
    <t>23.2.2.2</t>
  </si>
  <si>
    <t>на розничных рынках</t>
  </si>
  <si>
    <t>23.2.2.2.а</t>
  </si>
  <si>
    <t>23.2.3</t>
  </si>
  <si>
    <t>по оплате услуг на передачу электрической энергии по единой (национальной) общероссийской электрической сети</t>
  </si>
  <si>
    <t>23.2.3.а</t>
  </si>
  <si>
    <t>23.2.4</t>
  </si>
  <si>
    <t>по оплате услуг территориальных сетевых организаций</t>
  </si>
  <si>
    <t>23.2.4.а</t>
  </si>
  <si>
    <t>23.2.5</t>
  </si>
  <si>
    <t>перед персоналом по оплате труда</t>
  </si>
  <si>
    <t>23.2.5.а</t>
  </si>
  <si>
    <t>23.2.6</t>
  </si>
  <si>
    <t>перед бюджетами и внебюджетными фондами</t>
  </si>
  <si>
    <t>23.2.6.а</t>
  </si>
  <si>
    <t>23.2.7</t>
  </si>
  <si>
    <t>по договорам технологического присоединения</t>
  </si>
  <si>
    <t>23.2.7.а</t>
  </si>
  <si>
    <t>23.2.8</t>
  </si>
  <si>
    <t xml:space="preserve">по обязательствам перед поставщиками и подрядчиками по исполнению инвестиционной программы </t>
  </si>
  <si>
    <t>23.2.8.а</t>
  </si>
  <si>
    <t>23.2.9</t>
  </si>
  <si>
    <t>прочая кредиторская задолженность</t>
  </si>
  <si>
    <t>23.2.9.а</t>
  </si>
  <si>
    <t>23.3</t>
  </si>
  <si>
    <t>Отношение поступлений денежных средств к выручке от реализованных товаров и оказанных услуг (с учетом НДС) всего, в том числе:</t>
  </si>
  <si>
    <t>23.3.1</t>
  </si>
  <si>
    <t>от производства и поставки электрической энергии и мощности</t>
  </si>
  <si>
    <t>23.3.1.1</t>
  </si>
  <si>
    <t>от производства и поставки электрической энергии на оптовом рынке электрической энергии и мощности</t>
  </si>
  <si>
    <t>23.3.1.2</t>
  </si>
  <si>
    <t>от производства и поставки электрической мощности на оптовом рынке электрической энергии и мощности</t>
  </si>
  <si>
    <t>23.3.1.3</t>
  </si>
  <si>
    <t>от производства и поставки электрической энергии (мощности) на розничных рынках электрической энергии</t>
  </si>
  <si>
    <t>23.3.2</t>
  </si>
  <si>
    <t>от производства и поставки тепловой энергии (мощности)</t>
  </si>
  <si>
    <t>23.3.3</t>
  </si>
  <si>
    <t>от оказания услуг по передаче электрической энергии</t>
  </si>
  <si>
    <t>23.3.4</t>
  </si>
  <si>
    <t>от оказания услуг по передаче тепловой энергии, теплоносителя</t>
  </si>
  <si>
    <t>23.3.5</t>
  </si>
  <si>
    <t>от реализации электрической энергии и мощности</t>
  </si>
  <si>
    <t>23.3.6</t>
  </si>
  <si>
    <t>от реализации тепловой энергии (мощности)</t>
  </si>
  <si>
    <t>23.3.7</t>
  </si>
  <si>
    <t>от оказания услуг по оперативно-диспетчерскому управлению в электроэнергетике всего, в том числе:</t>
  </si>
  <si>
    <t>23.3.7.1</t>
  </si>
  <si>
    <t>23.3.7.2</t>
  </si>
  <si>
    <t>ТЕХНИКО-ЭКОНОМИЧЕСКИЕ ПОКАЗАТЕЛИ</t>
  </si>
  <si>
    <t>XXIV</t>
  </si>
  <si>
    <t>В отношении деятельности по производству электрической, тепловой энергии (мощности)</t>
  </si>
  <si>
    <t>x</t>
  </si>
  <si>
    <t>24.1</t>
  </si>
  <si>
    <t>Установленная электрическая мощность</t>
  </si>
  <si>
    <t>24.2</t>
  </si>
  <si>
    <t>Установленная тепловая мощность</t>
  </si>
  <si>
    <t>Гкал/час</t>
  </si>
  <si>
    <t>24.3</t>
  </si>
  <si>
    <t>Располагаемая электрическая мощность</t>
  </si>
  <si>
    <t>24.4</t>
  </si>
  <si>
    <t>Присоединенная тепловая мощность</t>
  </si>
  <si>
    <t>24.5</t>
  </si>
  <si>
    <t>Объем выработанной электрической энергии</t>
  </si>
  <si>
    <t>млн.кВт.ч</t>
  </si>
  <si>
    <t>24.6</t>
  </si>
  <si>
    <t>Объем продукции отпущенной с шин (коллекторов)</t>
  </si>
  <si>
    <t>24.6.1</t>
  </si>
  <si>
    <t>электрической энергии</t>
  </si>
  <si>
    <t>24.6.2</t>
  </si>
  <si>
    <t>тепловой энергии</t>
  </si>
  <si>
    <t>тыс.Гкал</t>
  </si>
  <si>
    <t>24.7</t>
  </si>
  <si>
    <t>Объем покупной продукции для последующей продажи</t>
  </si>
  <si>
    <t>24.7.1</t>
  </si>
  <si>
    <t>24.7.2</t>
  </si>
  <si>
    <t>электрической мощности</t>
  </si>
  <si>
    <t>24.7.3</t>
  </si>
  <si>
    <t>24.8</t>
  </si>
  <si>
    <t>Объем покупной продукции на технологические цели</t>
  </si>
  <si>
    <t>24.8.1</t>
  </si>
  <si>
    <t>24.8.2</t>
  </si>
  <si>
    <t>24.9</t>
  </si>
  <si>
    <t>Объем продукции отпущенной (проданной) потребителям</t>
  </si>
  <si>
    <t>24.9.1</t>
  </si>
  <si>
    <t>24.9.2</t>
  </si>
  <si>
    <t>24.9.3</t>
  </si>
  <si>
    <t>XXV</t>
  </si>
  <si>
    <t>В отношении деятельности по передаче электрической энергии</t>
  </si>
  <si>
    <t>25.1</t>
  </si>
  <si>
    <t>Объем отпуска электрической энергии из сети (полезный отпуск) всего, в том числе:</t>
  </si>
  <si>
    <t>25.1.1</t>
  </si>
  <si>
    <t>потребителям, присоединенным к единой (национальной) общероссийской электрической сети всего, в том числе:</t>
  </si>
  <si>
    <t>25.1.1.1</t>
  </si>
  <si>
    <t>территориальные сетевые организации</t>
  </si>
  <si>
    <t>25.1.1.2</t>
  </si>
  <si>
    <t>потребители, не являющиеся территориальными сетевыми организациями</t>
  </si>
  <si>
    <t>25.2</t>
  </si>
  <si>
    <t>Объем технологического расхода (потерь) при передаче электрической энергии</t>
  </si>
  <si>
    <t>25.3</t>
  </si>
  <si>
    <t>Заявленная мощность***/фактическая мощность всего, в том числе:</t>
  </si>
  <si>
    <t>25.3.1</t>
  </si>
  <si>
    <t>потребителей, присоединенных к единой (национальной) общероссийской электрической сети всего, в том числе:</t>
  </si>
  <si>
    <t>25.3.1.1</t>
  </si>
  <si>
    <t>25.3.1.2</t>
  </si>
  <si>
    <t>25.4</t>
  </si>
  <si>
    <t>Количество условных единиц обслуживаемого электросетевого оборудования</t>
  </si>
  <si>
    <t>у.е.</t>
  </si>
  <si>
    <t>25.5</t>
  </si>
  <si>
    <t>Неободимая валовая выручка сетевой организации в части содержания (строка 1.3-строка 2.2.1-строка 2.2.2-строка 2.1.2.1.1)</t>
  </si>
  <si>
    <t>XXVI</t>
  </si>
  <si>
    <t>В отношении сбытовой деятельности</t>
  </si>
  <si>
    <t>26.1</t>
  </si>
  <si>
    <t>Полезный отпуск электрической энергии потребителям</t>
  </si>
  <si>
    <t>26.2</t>
  </si>
  <si>
    <t>Отпуск тепловой энергии потребителям</t>
  </si>
  <si>
    <t>26.3</t>
  </si>
  <si>
    <t xml:space="preserve"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 </t>
  </si>
  <si>
    <t>26.4</t>
  </si>
  <si>
    <t>Необходимая валовая выручка сбытовой организации без учета затрат на покупку тепловой энергии и оплаты услуг по ее передаче</t>
  </si>
  <si>
    <t>XXVII</t>
  </si>
  <si>
    <t>В отношении деятельности по оперативно-диспетчерскому управлению</t>
  </si>
  <si>
    <t>27.1</t>
  </si>
  <si>
    <t>Установленная мощность в Единой энергетической системе России, в том числе</t>
  </si>
  <si>
    <t>27.1.1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</si>
  <si>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</si>
  <si>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>27.1.2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</si>
  <si>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</si>
  <si>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>27.1.3</t>
  </si>
  <si>
    <t>средняя мощность поставки электрической энергии по группам точек поставки импорта на оптовом рынке</t>
  </si>
  <si>
    <t>27.2</t>
  </si>
  <si>
    <t>Объем потребления в Единой энергетической системе России, в том числе</t>
  </si>
  <si>
    <t>27.2.1</t>
  </si>
  <si>
    <t>суммарный объем потребления (покупки) электрической энергии по всем группам точек поставки, зарегистрированным на оптовом рынке</t>
  </si>
  <si>
    <t>27.2.2</t>
  </si>
  <si>
    <t>суммарный объем поставки электрической энергии на экспорт из России</t>
  </si>
  <si>
    <t>27.3</t>
  </si>
  <si>
    <t>Собственная необходимая валовая выручка субъекта оперативно-диспетчерского управления, всего в том числе</t>
  </si>
  <si>
    <t>27.3.1</t>
  </si>
  <si>
    <t xml:space="preserve"> в части управления технологическими режимами </t>
  </si>
  <si>
    <t>27.3.2</t>
  </si>
  <si>
    <t>XXVIII</t>
  </si>
  <si>
    <t>Среднесписочная численность работников</t>
  </si>
  <si>
    <t xml:space="preserve">2 Источники финансирования инвестиционной программы субъекта электроэнергетики </t>
  </si>
  <si>
    <t>Источники финансирования инвестиционной программы всего (строка I+строка II) всего, в том числе::</t>
  </si>
  <si>
    <t>Собственные средства всего, в том числе:</t>
  </si>
  <si>
    <t>полученная от реализации продукции и оказанных услуг по регулируемым ценам (тарифам):</t>
  </si>
  <si>
    <t>производства и поставки электрической энергии и мощности</t>
  </si>
  <si>
    <t>1.1.1.1.1</t>
  </si>
  <si>
    <t>1.1.1.1.2</t>
  </si>
  <si>
    <t>1.1.1.1.3</t>
  </si>
  <si>
    <t>производства и поставки тепловой энергии (мощности)</t>
  </si>
  <si>
    <t>оказания услуг по передаче электрической энергии</t>
  </si>
  <si>
    <t>оказания услуг по передаче тепловой энергии, теплоносителя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</si>
  <si>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</si>
  <si>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</si>
  <si>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</si>
  <si>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</si>
  <si>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 xml:space="preserve">    авансовое использование прибыли</t>
  </si>
  <si>
    <t>1.1.1.5.2</t>
  </si>
  <si>
    <t>1.1.1.5.2.а</t>
  </si>
  <si>
    <t>реализации электрической энергии и мощности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</si>
  <si>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</si>
  <si>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</si>
  <si>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</si>
  <si>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>1.1.1.8.2</t>
  </si>
  <si>
    <t>прибыль от продажи электрической энергии (мощности) по нерегулируемым ценам, всего в том числе:</t>
  </si>
  <si>
    <t>1.1.2.1</t>
  </si>
  <si>
    <t>1.1.2.2</t>
  </si>
  <si>
    <t>1.1.2.3</t>
  </si>
  <si>
    <t>прочая прибыль</t>
  </si>
  <si>
    <t>Амортизация основных средств всего, в том числе:</t>
  </si>
  <si>
    <t>текущая амортизация, учтенная в ценах (тарифах) всего, в том числе:</t>
  </si>
  <si>
    <t>1.2.1.1.1</t>
  </si>
  <si>
    <t>1.2.1.1.2</t>
  </si>
  <si>
    <t>1.2.1.1.3</t>
  </si>
  <si>
    <t>прочая текущая амортизация</t>
  </si>
  <si>
    <t>1.2.3.1.1</t>
  </si>
  <si>
    <t>1.2.3.1.2.</t>
  </si>
  <si>
    <t>1.2.3.1.2</t>
  </si>
  <si>
    <t>Возврат налога на добавленную стоимость****</t>
  </si>
  <si>
    <t>Прочие собственные средства всего, в том числе:</t>
  </si>
  <si>
    <t>средства от эмиссии акций</t>
  </si>
  <si>
    <t>Вексели</t>
  </si>
  <si>
    <t>3.1.</t>
  </si>
  <si>
    <t xml:space="preserve">Объем финансирования мероприятий по технологическому присоединению льготных категорий заявителей максимальной присоединяемой мощностью до 150 кВт, в том числе за счет: </t>
  </si>
  <si>
    <t>цен (тарифов) на услуги по передаче электрической энергии;</t>
  </si>
  <si>
    <t>амортизации, учтенной в ценах (тарифах) на услуги по передаче электрической энергии;</t>
  </si>
  <si>
    <t>кредитов</t>
  </si>
  <si>
    <t>Для субъектов электроэнергетики, осуществляющих регулируемые виды деятельности с использованием метода доходности инвестированного капитала</t>
  </si>
  <si>
    <t>3.2.1</t>
  </si>
  <si>
    <t>возврат инвестированного капитала, направляемый на инвестиции</t>
  </si>
  <si>
    <t>3.2.2</t>
  </si>
  <si>
    <t>доход на инвестированный капитал, направляемый на инвестиции</t>
  </si>
  <si>
    <t>3.2.3</t>
  </si>
  <si>
    <t>заемные средства, направляемые на инвестиции</t>
  </si>
  <si>
    <t>Примечание:</t>
  </si>
  <si>
    <t xml:space="preserve">*в строках, содержащих слова "всего, в том числе" указывается сумма нижерасположенных строк соответствующего раздела (подраздела) </t>
  </si>
  <si>
    <t>** строка заполняется в объеме притока денежных средств от эмиссии акций. В случае оплаты эмиссии акций с использованием не денежных операций, данная строка не заполняется</t>
  </si>
  <si>
    <t xml:space="preserve">*** указывается на основании заключенных договоров на оказание услуг по передаче электрической энергии </t>
  </si>
  <si>
    <t>**** указываются денежные средства в виде положительного сальдо от налога на добаленную стоимость к уплате и налога на добаленную стоимость к возврату, рассчитанные с учетом налогового вычета, в том числе связанного с капитальными вложениями</t>
  </si>
  <si>
    <t xml:space="preserve">***** указывается суммарно стоимость оказынных субъекту электроэнергетики услуг: 
по оперативно-диспетчерскому управлению в электроэнергетике;
по организации оптовой торговли электрической энергией, мощностью и иными допущенными к обращению на оптовом рынке товарами и услугами;
по расчету требований и обязательств участников оптового рынка
</t>
  </si>
  <si>
    <t>6</t>
  </si>
  <si>
    <t>в процентах, %</t>
  </si>
  <si>
    <t xml:space="preserve">План </t>
  </si>
  <si>
    <t>в ед. измерений</t>
  </si>
  <si>
    <t>Форма 4. Отчет о постановке объектов электросетевого хозяйства под напряжение 
и (или) включении объектов капитального строительства для проведения пусконаладочных работ</t>
  </si>
  <si>
    <t>в текущих ценах</t>
  </si>
  <si>
    <t>Отклонение от плана финансирования по итогам отчетного периода</t>
  </si>
  <si>
    <t>Отклонение от плана освоения по итогам отчетного периода</t>
  </si>
  <si>
    <t>Отклонение от плана ввода основных средств по итогам отчетного периода</t>
  </si>
  <si>
    <t>Отклонения от плановых показателей по итогам отчетного периода</t>
  </si>
  <si>
    <t>в прогнозных ценах</t>
  </si>
  <si>
    <t xml:space="preserve">в прогнозных ценах </t>
  </si>
  <si>
    <t>Форма 3. Отчет об исполнении плана ввода основных средств по инвестиционным проектам инвестиционной программы</t>
  </si>
  <si>
    <t>Приложение  № 10</t>
  </si>
  <si>
    <t>Приложение  № 7</t>
  </si>
  <si>
    <t>Место расположения центра питания:
субъект Российской Федерации, район, ближайший населенный пункт</t>
  </si>
  <si>
    <t>Наименование центра питания</t>
  </si>
  <si>
    <t xml:space="preserve"> </t>
  </si>
  <si>
    <t>8.1.</t>
  </si>
  <si>
    <t>8.2.</t>
  </si>
  <si>
    <t>8.3.</t>
  </si>
  <si>
    <t>8.4.</t>
  </si>
  <si>
    <t>8.5.</t>
  </si>
  <si>
    <t>9.1.</t>
  </si>
  <si>
    <t>9.2.</t>
  </si>
  <si>
    <t>9.3.</t>
  </si>
  <si>
    <t>9.4.</t>
  </si>
  <si>
    <t>9.5.</t>
  </si>
  <si>
    <t>10.1.</t>
  </si>
  <si>
    <t>10.2.</t>
  </si>
  <si>
    <t>10.3.</t>
  </si>
  <si>
    <t>10.4.</t>
  </si>
  <si>
    <t>10.5.</t>
  </si>
  <si>
    <t>Отклонение от плановых значений по итогам отчетного периода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</si>
  <si>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</si>
  <si>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(мероприятия,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</si>
  <si>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</si>
  <si>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</si>
  <si>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</si>
  <si>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</si>
  <si>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</si>
  <si>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Наименование количественного показателя, соответствующего цели</t>
  </si>
  <si>
    <t>…</t>
  </si>
  <si>
    <t>4.3</t>
  </si>
  <si>
    <t>4.4</t>
  </si>
  <si>
    <t>4. …</t>
  </si>
  <si>
    <t>5.…</t>
  </si>
  <si>
    <t>6. …</t>
  </si>
  <si>
    <t>7. …</t>
  </si>
  <si>
    <t>8. …</t>
  </si>
  <si>
    <t>9. …</t>
  </si>
  <si>
    <t>10. …</t>
  </si>
  <si>
    <t>Приложение  № 8</t>
  </si>
  <si>
    <t>Форма 10.  Отчет об исполнении плана финансирования капитальных вложений по инвестиционным проектам инвестиционной программы (квартальный)</t>
  </si>
  <si>
    <t>Форма 12. Отчет об исполнении плана освоения капитальных вложений по инвестиционным проектам инвестиционной программы (квартальный)</t>
  </si>
  <si>
    <t>Форма 13. Отчет об исполнении плана ввода основных средств по инвестиционным проектам инвестиционной программы (квартальный)</t>
  </si>
  <si>
    <t>Форма 15.  Отчет об исполнении плана ввода объектов инвестиционной деятельности (мощностей)  в эксплуатацию (квартальный)</t>
  </si>
  <si>
    <t>Форма 16. Отчет об исполнении плана вывода объектов инвестиционной деятельности (мощностей)  из эксплуатации (квартальный)</t>
  </si>
  <si>
    <t>Форма  17.  Отчет об исполнении основных этапов работ по инвестиционным проектам инвестиционной программы (квартальный)</t>
  </si>
  <si>
    <t>Приложение  № 17</t>
  </si>
  <si>
    <t>Приложение  № 18</t>
  </si>
  <si>
    <t xml:space="preserve">Форма 7. Отчет о фактических значениях количественных показателей по инвестиционным проектам инвестиционной программы   </t>
  </si>
  <si>
    <t xml:space="preserve">Форма 18. Отчет о фактических значениях количественных показателей по инвестиционным проектам инвестиционной программы (квартальный)  </t>
  </si>
  <si>
    <t>Форма 19. Отчет о достигнутых результатах в части, касающейся расширения пропускной способности, снижения потерь в сетях и увеличения резерва для присоединения потребителей отдельно по каждому центру питания напряжением  35 кВ и выше (квартальный)</t>
  </si>
  <si>
    <t>Приложение  № 19</t>
  </si>
  <si>
    <t>факт на конец отчетного периода</t>
  </si>
  <si>
    <t>Приложение № 20</t>
  </si>
  <si>
    <t>Форма 8. Отчет о достигнутых результатах в части, касающейся расширения пропускной способности, снижения потерь в сетях и увеличения резерва для присоединения потребителей отдельно по каждому центру питания напряжением 35 кВ и выше</t>
  </si>
  <si>
    <t>Примечание:  Словосочетания вида «год N», «год (N-1)», «год (N+1)» в различных падежах заменяются указанием года (четыре цифры и слово «год» в соответствующем падеже), который определяется как отчетный год плюс или минус количество лет, равных числу, указанному в словосочетании соответственно после знака «+» или «-».</t>
  </si>
  <si>
    <t xml:space="preserve">Форма 6. Отчет об исполнении плана вывода объектов инвестиционной деятельности (мощностей) из эксплуатации </t>
  </si>
  <si>
    <t>Форма 14. Отчет о постановке объектов электросетевого хозяйства под напряжение 
и (или) включении объектов капитального строительства для проведения пусконаладочных работ (квартальный)</t>
  </si>
  <si>
    <t>от « 25 » апреля 2018 г. № 320</t>
  </si>
  <si>
    <r>
      <t>Фактическое снижение потерь, кВт</t>
    </r>
    <r>
      <rPr>
        <sz val="12"/>
        <rFont val="Calibri"/>
        <family val="2"/>
        <charset val="204"/>
      </rPr>
      <t>×</t>
    </r>
    <r>
      <rPr>
        <sz val="12"/>
        <rFont val="Times New Roman"/>
        <family val="1"/>
        <charset val="204"/>
      </rPr>
      <t>ч/год</t>
    </r>
  </si>
  <si>
    <t>Всего, в том числе:</t>
  </si>
  <si>
    <t xml:space="preserve">Оценка полной стоимости инвестиционного проекта в прогнозных ценах соответствующих лет, млн. рублей 
(с НДС) </t>
  </si>
  <si>
    <t>Оценка полной стоимости инвестиционного проекта в соответствии с укрупненными нормативами цены типовых технологических решений капитального строительства объектов электроэнергетики, млн. рублей (с НДС)</t>
  </si>
  <si>
    <t>млн. рублей (с НДС)</t>
  </si>
  <si>
    <t>Полная сметная стоимость инвестиционного проекта в соответствии с утвержденной проектной документацией в базисном уровне цен, млн. рублей (без НДС)</t>
  </si>
  <si>
    <t>Оценка полной стоимости инвестиционного проекта в прогнозных ценах соответствующих лет, млн. рублей (без НДС)</t>
  </si>
  <si>
    <t>млн. рублей (без НДС)</t>
  </si>
  <si>
    <t>Первоначальная стоимость принимаемых к учету основных средств и нематериальных активов, млн. рублей (без НДС)</t>
  </si>
  <si>
    <t>млн. рублей
 (без НДС)</t>
  </si>
  <si>
    <t>млн. рублей</t>
  </si>
  <si>
    <t xml:space="preserve">Оценка полной стоимости инвестиционного проекта  в прогнозных ценах соответствующих лет, млн. рублей (с НДС) </t>
  </si>
  <si>
    <t xml:space="preserve">Остаток финансирования капитальных вложений 
на  конец отчетного периода в прогнозных ценах соответствующих лет,  млн. рублей (с НДС) </t>
  </si>
  <si>
    <t>млн. рублей
 (с НДС)</t>
  </si>
  <si>
    <t>Финансирование капитальных вложений, млн. рублей (с НДС)</t>
  </si>
  <si>
    <t xml:space="preserve">Остаток освоения капитальных вложений 
на  конец отчетного периода,  
млн. рублей 
(без НДС) </t>
  </si>
  <si>
    <t>чел.</t>
  </si>
  <si>
    <t>Форма 11. Отчет об исполнении плана финансирования капитальных вложений по источникам финансирования инвестиционных проектов инвестиционной программы (квартальный)</t>
  </si>
  <si>
    <t>Форма 20. Отчет об исполнении финансового плана субъекта электроэнергетики (квартальный)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</si>
  <si>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</si>
  <si>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</si>
  <si>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</si>
  <si>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</si>
  <si>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</si>
  <si>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</si>
  <si>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</si>
  <si>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</si>
  <si>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</si>
  <si>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</si>
  <si>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</si>
  <si>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</si>
  <si>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</si>
  <si>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1.</t>
  </si>
  <si>
    <t>Брянская область</t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</si>
  <si>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</si>
  <si>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</si>
  <si>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Технологическое присоединение объектов электросетевого хозяйства, всего, в том числе:</t>
  </si>
  <si>
    <t>Технологическое присоединение объектов по производству электрической энергии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</si>
  <si>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</si>
  <si>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</si>
  <si>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Реконструкция, модернизация, техническое перевооружение всего, в том числе: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</si>
  <si>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</si>
  <si>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</si>
  <si>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Реконструкция, модернизация, техническое перевооружение линий электропередачи, всего, в том числе:</t>
  </si>
  <si>
    <t>Развитие и модернизация учета электрической энергии (мощности), всего, в том числе: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</si>
  <si>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</si>
  <si>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</si>
  <si>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</si>
  <si>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</si>
  <si>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</si>
  <si>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</si>
  <si>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</si>
  <si>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</si>
  <si>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</si>
  <si>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</si>
  <si>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</si>
  <si>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Прочее новое строительство объектов электросетевого хозяйства, всего, в том числе:</t>
  </si>
  <si>
    <t>Покупка земельных участков для целей реализации инвестиционных проектов, всего, в том числе:</t>
  </si>
  <si>
    <t>Прочие инвестиционные проекты, всего, в том числе:</t>
  </si>
  <si>
    <t>1.6.1</t>
  </si>
  <si>
    <t>1.6.2</t>
  </si>
  <si>
    <t>Отчет о реализации инвестиционной программы  филиала "Брянскэнергосбыт" ООО "Газпром энергосбыт Брянск"</t>
  </si>
  <si>
    <t>Количество помещений, шт.</t>
  </si>
  <si>
    <t>факт 2020 года 
(на 01.01.2021 года)</t>
  </si>
  <si>
    <t xml:space="preserve">             Субъект Российской Федерации: Брянская область</t>
  </si>
  <si>
    <t xml:space="preserve">факт на 01.01.2021 
года </t>
  </si>
  <si>
    <t>Инвестиционная программа филиала "Брянскэнергосбыт" ООО "Газпром энергосбыт Брянск"</t>
  </si>
  <si>
    <t>Прибыль прошлых лет, возникшая в связи с произведенными перерасчетами объемов и цен на э/э на розничном рынке</t>
  </si>
  <si>
    <t>Убытки прошлых лет, возникшие в связи с произведенными перерасчетами объемов и цен на э/э на розничном рынке</t>
  </si>
  <si>
    <t>"Создание интеллектуальной системы учета электроэнергии (ИСУЭ)"</t>
  </si>
  <si>
    <t>L_ГЭБ_1</t>
  </si>
  <si>
    <t>Приобретение и обновление технических средств, вычислительной техники</t>
  </si>
  <si>
    <t>L_ГЭБ_2</t>
  </si>
  <si>
    <t xml:space="preserve">факт на                         года </t>
  </si>
  <si>
    <t>Количество УСПД, шт</t>
  </si>
  <si>
    <t>УСПД, шт.</t>
  </si>
  <si>
    <t>ИТ-оборудование, ед.</t>
  </si>
  <si>
    <t>Количество ИТ-оборудования, ед.</t>
  </si>
  <si>
    <t>Количество УСПД, шт.</t>
  </si>
  <si>
    <t>за 1 квартал 2023 года</t>
  </si>
  <si>
    <t>Год раскрытия (предоставления) информации: 2023 год</t>
  </si>
  <si>
    <t>1.6.3</t>
  </si>
  <si>
    <t>Формирование имущественного комплекса</t>
  </si>
  <si>
    <t>L_ГЭБ_3</t>
  </si>
  <si>
    <t xml:space="preserve">Отклонение от плана освоения капитальных вложений 2023 года </t>
  </si>
  <si>
    <t>Помещения, шт.</t>
  </si>
  <si>
    <t>Приложение № 9</t>
  </si>
  <si>
    <t>9.5</t>
  </si>
  <si>
    <t>9.6</t>
  </si>
  <si>
    <t>5.8.</t>
  </si>
  <si>
    <t>5.1.8.</t>
  </si>
  <si>
    <t>5.2.8.</t>
  </si>
  <si>
    <t>5.3.8.</t>
  </si>
  <si>
    <t>5.4.8.</t>
  </si>
  <si>
    <t>6.8.</t>
  </si>
  <si>
    <t>6.1.8.</t>
  </si>
  <si>
    <t>6.2.8.</t>
  </si>
  <si>
    <t>6.3.8.</t>
  </si>
  <si>
    <t>6.4.8.</t>
  </si>
  <si>
    <t>7.8.</t>
  </si>
  <si>
    <t>Амортизация основных средств и нематериальных активов, в том числе</t>
  </si>
  <si>
    <t>амортизация ОС и НМА</t>
  </si>
  <si>
    <t>Форма 9. Отчет об исполнении финансового плана субъекта электроэнергетики (годовой)</t>
  </si>
  <si>
    <t>Директор филиала "Брянскэнергосбыт" ООО "Газпром энергосбыт Брянск"                                                                                                                     А.А. Шаго</t>
  </si>
  <si>
    <t>Директор филиала "Брянскэнергосбыт" ООО "Газпром энергосбыт Брянск"                                                                                            А.А. Шаго</t>
  </si>
  <si>
    <t>Директор филиала "Брянскэнергосбыт" ООО "Газпром энергосбыт Брянск"                                                                              А.А. Шаго</t>
  </si>
  <si>
    <t>Отклонения от плановых показателей 2024 года</t>
  </si>
  <si>
    <t xml:space="preserve">Отклонение от плановых значений 2024 года </t>
  </si>
  <si>
    <t xml:space="preserve">Утвержденные плановые значения показателей приведены в соответствии с Приказом Департамета ТЭК и ЖКХ Брянской области от 12.07.2024 № 87 </t>
  </si>
  <si>
    <t>Год раскрытия информации: 2025 год</t>
  </si>
  <si>
    <t>Год раскрытия (предоставления) информации: 2025 год</t>
  </si>
  <si>
    <t>за 2025 год</t>
  </si>
  <si>
    <t xml:space="preserve">Фактический объем финансирования капитальных вложений на 01.01.2025 года, млн. рублей 
(с НДС) </t>
  </si>
  <si>
    <t xml:space="preserve">Остаток финансирования капитальных вложений 
на 01.01.2025 года в прогнозных ценах соответствующих лет, млн. рублей (с НДС) </t>
  </si>
  <si>
    <t>Финансирование капитальных вложений 2025 года, млн. рублей (с НДС)</t>
  </si>
  <si>
    <t xml:space="preserve">Фактический объем финансирования капитальных вложений на  01.01.2025 года, млн. рублей 
(с НДС) </t>
  </si>
  <si>
    <t xml:space="preserve">Остаток финансирования капитальных вложений 
на  01.01.2025 года  в прогнозных ценах соответствующих лет,  млн. рублей (с НДС) </t>
  </si>
  <si>
    <t xml:space="preserve">Остаток финансирования капитальных вложений 
на 01.01.2026 года в прогнозных ценах соответствующих лет, млн. рублей 
(с НДС) </t>
  </si>
  <si>
    <t xml:space="preserve">Фактический объем освоения капитальных вложений на 01.01.2025 года, млн. рублей 
(без НДС) </t>
  </si>
  <si>
    <t xml:space="preserve">Остаток освоения капитальных вложений 
на 01.01.2025 года, млн. рублей (без НДС) </t>
  </si>
  <si>
    <t>Освоение капитальных вложений 2025 года, млн. рублей (без НДС)</t>
  </si>
  <si>
    <t xml:space="preserve">Остаток освоения капитальных вложений 
на 01.01.2026  года , млн. рублей 
(без НДС) </t>
  </si>
  <si>
    <t xml:space="preserve">Принятие основных средств и нематериальных активов к бухгалтерскому учету в 2025 году </t>
  </si>
  <si>
    <t>Отклонение от плана ввода основных средств 2025 года</t>
  </si>
  <si>
    <t xml:space="preserve"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 в 2025 году </t>
  </si>
  <si>
    <t xml:space="preserve">Ввод объектов инвестиционной деятельности  (мощностей) в эксплуатацию в 2025 год </t>
  </si>
  <si>
    <t>Отклонения от плановых показателей 2025 года</t>
  </si>
  <si>
    <t>Вывод объектов инвестиционной деятельности (мощностей) из эксплуатации в 2025 году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</si>
  <si>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целей, 2025 года</t>
  </si>
  <si>
    <t xml:space="preserve">Отчетный 2025 год </t>
  </si>
  <si>
    <t xml:space="preserve">Фактический объем освоения капитальных вложений на  01.01.2025 года в прогнозных ценах соответствующих лет, млн. рублей 
(без НДС) </t>
  </si>
  <si>
    <t xml:space="preserve">Остаток освоения капитальных вложений 
на  01.01.2025 года,  
млн. рублей 
(без НДС) </t>
  </si>
  <si>
    <t xml:space="preserve">Освоение капитальных вложений 2025 года, млн. рублей (без НДС) </t>
  </si>
  <si>
    <t>Постановка объектов электросетевого хозяйства под напряжение  и (или) включение объектов капитального строительства для проведения  пусконаладочных работ в год 2025</t>
  </si>
  <si>
    <t>Ввод объектов инвестиционной деятельности (мощностей)  в эксплуатацию в 2025 году</t>
  </si>
  <si>
    <t>Вывод объектов инвестиционной деятельности (мощностей) из эксплуатации в год 2025</t>
  </si>
  <si>
    <t>Отклонение от плана финансирования капитальных вложений 2025 года</t>
  </si>
  <si>
    <t>за 3 квартал 2025 года</t>
  </si>
  <si>
    <t>Всего (3 квартал 2025 года)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</si>
  <si>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 по итогам отчетного периода (3 квартал 2025 года)</t>
  </si>
  <si>
    <t>Отчет за 9 месяцев               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</si>
</sst>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\ _₽_-;\-* #,##0.00\ _₽_-;_-* &quot;-&quot;??\ _₽_-;_-@_-"/>
    <numFmt numFmtId="164" formatCode="_-* #,##0_-;\-* #,##0_-;_-* &quot;-&quot;_-;_-@_-"/>
    <numFmt numFmtId="165" formatCode="_-* #,##0.00_-;\-* #,##0.00_-;_-* &quot;-&quot;??_-;_-@_-"/>
    <numFmt numFmtId="166" formatCode="_-* #,##0.00_р_._-;\-* #,##0.00_р_._-;_-* &quot;-&quot;??_р_._-;_-@_-"/>
    <numFmt numFmtId="167" formatCode="#,##0_ ;\-#,##0\ "/>
    <numFmt numFmtId="168" formatCode="_-* #,##0.00\ _р_._-;\-* #,##0.00\ _р_._-;_-* &quot;-&quot;??\ _р_._-;_-@_-"/>
    <numFmt numFmtId="169" formatCode="0.000"/>
    <numFmt numFmtId="170" formatCode="#,##0.000"/>
    <numFmt numFmtId="171" formatCode="0.00,"/>
    <numFmt numFmtId="172" formatCode="0.0%"/>
    <numFmt numFmtId="173" formatCode="0.000,"/>
    <numFmt numFmtId="174" formatCode="0.0,"/>
    <numFmt numFmtId="175" formatCode="_(* #,##0.00_);_(* \(#,##0.00\);_(* &quot;-&quot;??_);_(@_)"/>
    <numFmt numFmtId="176" formatCode="_(&quot;р.&quot;* #,##0.00_);_(&quot;р.&quot;* \(#,##0.00\);_(&quot;р.&quot;* &quot;-&quot;??_);_(@_)"/>
    <numFmt numFmtId="177" formatCode="_-* #,##0_$_-;\-* #,##0_$_-;_-* &quot;-&quot;_$_-;_-@_-"/>
    <numFmt numFmtId="178" formatCode="_-* #,##0.00_$_-;\-* #,##0.00_$_-;_-* &quot;-&quot;??_$_-;_-@_-"/>
    <numFmt numFmtId="179" formatCode="&quot;$&quot;#,##0_);[Red]\(&quot;$&quot;#,##0\)"/>
    <numFmt numFmtId="180" formatCode="_-* #,##0.00&quot;$&quot;_-;\-* #,##0.00&quot;$&quot;_-;_-* &quot;-&quot;??&quot;$&quot;_-;_-@_-"/>
    <numFmt numFmtId="181" formatCode="_-* #,##0\ _d_._-;\-* #,##0\ _d_._-;_-* &quot;-&quot;\ _d_._-;_-@_-"/>
    <numFmt numFmtId="182" formatCode="_-* #,##0.00\ _d_._-;\-* #,##0.00\ _d_._-;_-* &quot;-&quot;??\ _d_._-;_-@_-"/>
    <numFmt numFmtId="183" formatCode="General_)"/>
    <numFmt numFmtId="184" formatCode="_-* #,##0.00_р_._-;\-* #,##0.00_р_._-;_-* \-??_р_._-;_-@_-"/>
  </numFmts>
  <fonts count="126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sz val="12"/>
      <name val="Times New Roman"/>
      <family val="1"/>
      <charset val="204"/>
    </font>
    <font>
      <sz val="12.5"/>
      <name val="Arial Cyr"/>
      <charset val="204"/>
    </font>
    <font>
      <sz val="12"/>
      <color rgb="FFFF0000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i/>
      <sz val="10"/>
      <name val="Times New Roman CYR"/>
    </font>
    <font>
      <sz val="14"/>
      <name val="Times New Roman CYR"/>
      <charset val="204"/>
    </font>
    <font>
      <i/>
      <sz val="10"/>
      <name val="Times New Roman"/>
      <family val="1"/>
      <charset val="204"/>
    </font>
    <font>
      <sz val="11"/>
      <name val="Times New Roman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name val="Calibri"/>
      <family val="2"/>
      <charset val="204"/>
    </font>
    <font>
      <sz val="18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 CYR"/>
    </font>
    <font>
      <sz val="10"/>
      <name val="Helv"/>
      <charset val="204"/>
    </font>
    <font>
      <sz val="10"/>
      <name val="Arial Cyr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  <charset val="204"/>
    </font>
    <font>
      <b/>
      <sz val="11"/>
      <color indexed="8"/>
      <name val="Calibri"/>
      <family val="2"/>
    </font>
    <font>
      <sz val="12"/>
      <name val="Times New Roman Cyr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9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10"/>
      <color indexed="39"/>
      <name val="Arial"/>
      <family val="2"/>
    </font>
    <font>
      <b/>
      <sz val="8"/>
      <name val="Arial"/>
      <family val="2"/>
      <charset val="204"/>
    </font>
    <font>
      <b/>
      <sz val="8"/>
      <color indexed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sz val="9"/>
      <color indexed="8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48"/>
      <name val="Calibri"/>
      <family val="2"/>
    </font>
    <font>
      <b/>
      <sz val="11"/>
      <color indexed="63"/>
      <name val="Calibri"/>
      <family val="2"/>
    </font>
    <font>
      <b/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4"/>
      <name val="Franklin Gothic Medium"/>
      <family val="2"/>
      <charset val="204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9"/>
      <name val="Calibri"/>
      <family val="2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37"/>
      <name val="Calibri"/>
      <family val="2"/>
    </font>
    <font>
      <sz val="11"/>
      <color indexed="16"/>
      <name val="Calibri"/>
      <family val="2"/>
    </font>
    <font>
      <i/>
      <sz val="10"/>
      <color rgb="FF7F7F7F"/>
      <name val="Arial"/>
      <family val="2"/>
    </font>
    <font>
      <sz val="11"/>
      <color indexed="53"/>
      <name val="Calibri"/>
      <family val="2"/>
    </font>
    <font>
      <sz val="11"/>
      <color indexed="14"/>
      <name val="Calibri"/>
      <family val="2"/>
    </font>
    <font>
      <sz val="11"/>
      <color indexed="10"/>
      <name val="Calibri"/>
      <family val="2"/>
    </font>
    <font>
      <sz val="10"/>
      <name val="NTHarmonica"/>
    </font>
  </fonts>
  <fills count="7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42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8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20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1" borderId="7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9" fillId="0" borderId="0"/>
    <xf numFmtId="0" fontId="11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23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30" fillId="0" borderId="0"/>
    <xf numFmtId="0" fontId="30" fillId="0" borderId="0"/>
    <xf numFmtId="0" fontId="11" fillId="0" borderId="0"/>
    <xf numFmtId="0" fontId="10" fillId="0" borderId="0"/>
    <xf numFmtId="0" fontId="36" fillId="0" borderId="0"/>
    <xf numFmtId="0" fontId="36" fillId="0" borderId="0"/>
    <xf numFmtId="166" fontId="10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9" fillId="0" borderId="0"/>
    <xf numFmtId="0" fontId="8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41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20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1" borderId="7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23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6" fillId="0" borderId="0"/>
    <xf numFmtId="0" fontId="11" fillId="0" borderId="0"/>
    <xf numFmtId="9" fontId="3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2" fillId="0" borderId="0"/>
    <xf numFmtId="0" fontId="43" fillId="0" borderId="0"/>
    <xf numFmtId="0" fontId="5" fillId="0" borderId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1" fillId="0" borderId="0"/>
    <xf numFmtId="0" fontId="4" fillId="0" borderId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1" fillId="0" borderId="0"/>
    <xf numFmtId="43" fontId="49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9" fillId="0" borderId="0"/>
    <xf numFmtId="0" fontId="1" fillId="0" borderId="0"/>
    <xf numFmtId="0" fontId="42" fillId="0" borderId="0"/>
    <xf numFmtId="0" fontId="42" fillId="0" borderId="0"/>
    <xf numFmtId="0" fontId="67" fillId="0" borderId="0"/>
    <xf numFmtId="0" fontId="68" fillId="0" borderId="0"/>
    <xf numFmtId="4" fontId="66" fillId="0" borderId="0">
      <alignment vertical="center"/>
    </xf>
    <xf numFmtId="0" fontId="42" fillId="0" borderId="0"/>
    <xf numFmtId="0" fontId="68" fillId="0" borderId="0"/>
    <xf numFmtId="0" fontId="42" fillId="0" borderId="0"/>
    <xf numFmtId="0" fontId="68" fillId="0" borderId="0"/>
    <xf numFmtId="4" fontId="66" fillId="0" borderId="0">
      <alignment vertical="center"/>
    </xf>
    <xf numFmtId="0" fontId="69" fillId="0" borderId="0"/>
    <xf numFmtId="176" fontId="70" fillId="0" borderId="0">
      <protection locked="0"/>
    </xf>
    <xf numFmtId="176" fontId="70" fillId="0" borderId="0">
      <protection locked="0"/>
    </xf>
    <xf numFmtId="176" fontId="70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0" fillId="0" borderId="51">
      <protection locked="0"/>
    </xf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3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31" borderId="0" applyNumberFormat="0" applyBorder="0" applyAlignment="0" applyProtection="0"/>
    <xf numFmtId="0" fontId="73" fillId="32" borderId="0" applyNumberFormat="0" applyBorder="0" applyAlignment="0" applyProtection="0"/>
    <xf numFmtId="0" fontId="72" fillId="33" borderId="0" applyNumberFormat="0" applyBorder="0" applyAlignment="0" applyProtection="0"/>
    <xf numFmtId="0" fontId="72" fillId="34" borderId="0" applyNumberFormat="0" applyBorder="0" applyAlignment="0" applyProtection="0"/>
    <xf numFmtId="0" fontId="73" fillId="35" borderId="0" applyNumberFormat="0" applyBorder="0" applyAlignment="0" applyProtection="0"/>
    <xf numFmtId="0" fontId="72" fillId="30" borderId="0" applyNumberFormat="0" applyBorder="0" applyAlignment="0" applyProtection="0"/>
    <xf numFmtId="0" fontId="72" fillId="36" borderId="0" applyNumberFormat="0" applyBorder="0" applyAlignment="0" applyProtection="0"/>
    <xf numFmtId="0" fontId="73" fillId="31" borderId="0" applyNumberFormat="0" applyBorder="0" applyAlignment="0" applyProtection="0"/>
    <xf numFmtId="0" fontId="72" fillId="37" borderId="0" applyNumberFormat="0" applyBorder="0" applyAlignment="0" applyProtection="0"/>
    <xf numFmtId="0" fontId="72" fillId="38" borderId="0" applyNumberFormat="0" applyBorder="0" applyAlignment="0" applyProtection="0"/>
    <xf numFmtId="0" fontId="73" fillId="29" borderId="0" applyNumberFormat="0" applyBorder="0" applyAlignment="0" applyProtection="0"/>
    <xf numFmtId="0" fontId="72" fillId="39" borderId="0" applyNumberFormat="0" applyBorder="0" applyAlignment="0" applyProtection="0"/>
    <xf numFmtId="0" fontId="72" fillId="40" borderId="0" applyNumberFormat="0" applyBorder="0" applyAlignment="0" applyProtection="0"/>
    <xf numFmtId="0" fontId="73" fillId="41" borderId="0" applyNumberFormat="0" applyBorder="0" applyAlignment="0" applyProtection="0"/>
    <xf numFmtId="0" fontId="67" fillId="0" borderId="0"/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9" fontId="74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75" fillId="42" borderId="0" applyNumberFormat="0" applyBorder="0" applyAlignment="0" applyProtection="0"/>
    <xf numFmtId="0" fontId="75" fillId="43" borderId="0" applyNumberFormat="0" applyBorder="0" applyAlignment="0" applyProtection="0"/>
    <xf numFmtId="0" fontId="75" fillId="44" borderId="0" applyNumberFormat="0" applyBorder="0" applyAlignment="0" applyProtection="0"/>
    <xf numFmtId="0" fontId="76" fillId="0" borderId="0">
      <alignment vertical="center" wrapText="1"/>
    </xf>
    <xf numFmtId="0" fontId="77" fillId="0" borderId="0"/>
    <xf numFmtId="0" fontId="78" fillId="0" borderId="0"/>
    <xf numFmtId="181" fontId="29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79" fillId="0" borderId="0" applyNumberFormat="0">
      <alignment horizontal="left"/>
    </xf>
    <xf numFmtId="4" fontId="80" fillId="45" borderId="52" applyNumberFormat="0" applyProtection="0">
      <alignment vertical="center"/>
    </xf>
    <xf numFmtId="4" fontId="81" fillId="0" borderId="53" applyNumberFormat="0" applyProtection="0">
      <alignment vertical="center"/>
    </xf>
    <xf numFmtId="4" fontId="81" fillId="0" borderId="53" applyNumberFormat="0" applyProtection="0">
      <alignment vertical="center"/>
    </xf>
    <xf numFmtId="4" fontId="82" fillId="22" borderId="54" applyNumberFormat="0" applyProtection="0">
      <alignment vertical="center"/>
    </xf>
    <xf numFmtId="4" fontId="83" fillId="46" borderId="54" applyNumberFormat="0" applyProtection="0">
      <alignment vertical="center"/>
    </xf>
    <xf numFmtId="4" fontId="84" fillId="22" borderId="53" applyNumberFormat="0" applyProtection="0">
      <alignment vertical="center"/>
    </xf>
    <xf numFmtId="4" fontId="83" fillId="46" borderId="54" applyNumberFormat="0" applyProtection="0">
      <alignment vertical="center"/>
    </xf>
    <xf numFmtId="0" fontId="85" fillId="45" borderId="10"/>
    <xf numFmtId="4" fontId="81" fillId="47" borderId="53" applyNumberFormat="0" applyProtection="0">
      <alignment horizontal="left" vertical="center" indent="1"/>
    </xf>
    <xf numFmtId="4" fontId="81" fillId="0" borderId="53" applyNumberFormat="0" applyProtection="0">
      <alignment horizontal="left" vertical="center" indent="1"/>
    </xf>
    <xf numFmtId="4" fontId="82" fillId="46" borderId="54" applyNumberFormat="0" applyProtection="0">
      <alignment horizontal="left" vertical="center" indent="1"/>
    </xf>
    <xf numFmtId="0" fontId="86" fillId="22" borderId="53" applyNumberFormat="0" applyProtection="0">
      <alignment horizontal="left" vertical="top" indent="1"/>
    </xf>
    <xf numFmtId="0" fontId="81" fillId="22" borderId="53" applyNumberFormat="0" applyProtection="0">
      <alignment horizontal="left" vertical="top" indent="1"/>
    </xf>
    <xf numFmtId="0" fontId="86" fillId="22" borderId="53" applyNumberFormat="0" applyProtection="0">
      <alignment horizontal="left" vertical="top" indent="1"/>
    </xf>
    <xf numFmtId="4" fontId="87" fillId="45" borderId="55" applyNumberFormat="0">
      <alignment horizontal="left" vertical="center" wrapText="1" indent="1"/>
      <protection locked="0"/>
    </xf>
    <xf numFmtId="4" fontId="81" fillId="0" borderId="0" applyNumberFormat="0" applyProtection="0">
      <alignment horizontal="left" vertical="center" indent="1"/>
    </xf>
    <xf numFmtId="4" fontId="81" fillId="0" borderId="0" applyNumberFormat="0" applyProtection="0">
      <alignment horizontal="left" vertical="center" indent="1"/>
    </xf>
    <xf numFmtId="4" fontId="82" fillId="14" borderId="54" applyNumberFormat="0" applyProtection="0">
      <alignment horizontal="left" vertical="center" indent="1"/>
    </xf>
    <xf numFmtId="4" fontId="82" fillId="3" borderId="54" applyNumberFormat="0" applyProtection="0">
      <alignment horizontal="right" vertical="center"/>
    </xf>
    <xf numFmtId="4" fontId="88" fillId="3" borderId="53" applyNumberFormat="0" applyProtection="0">
      <alignment horizontal="right" vertical="center"/>
    </xf>
    <xf numFmtId="4" fontId="82" fillId="3" borderId="54" applyNumberFormat="0" applyProtection="0">
      <alignment horizontal="right" vertical="center"/>
    </xf>
    <xf numFmtId="4" fontId="82" fillId="48" borderId="54" applyNumberFormat="0" applyProtection="0">
      <alignment horizontal="right" vertical="center"/>
    </xf>
    <xf numFmtId="4" fontId="88" fillId="9" borderId="53" applyNumberFormat="0" applyProtection="0">
      <alignment horizontal="right" vertical="center"/>
    </xf>
    <xf numFmtId="4" fontId="82" fillId="48" borderId="54" applyNumberFormat="0" applyProtection="0">
      <alignment horizontal="right" vertical="center"/>
    </xf>
    <xf numFmtId="4" fontId="82" fillId="17" borderId="55" applyNumberFormat="0" applyProtection="0">
      <alignment horizontal="right" vertical="center"/>
    </xf>
    <xf numFmtId="4" fontId="88" fillId="17" borderId="53" applyNumberFormat="0" applyProtection="0">
      <alignment horizontal="right" vertical="center"/>
    </xf>
    <xf numFmtId="4" fontId="82" fillId="17" borderId="55" applyNumberFormat="0" applyProtection="0">
      <alignment horizontal="right" vertical="center"/>
    </xf>
    <xf numFmtId="4" fontId="82" fillId="11" borderId="54" applyNumberFormat="0" applyProtection="0">
      <alignment horizontal="right" vertical="center"/>
    </xf>
    <xf numFmtId="4" fontId="88" fillId="11" borderId="53" applyNumberFormat="0" applyProtection="0">
      <alignment horizontal="right" vertical="center"/>
    </xf>
    <xf numFmtId="4" fontId="82" fillId="11" borderId="54" applyNumberFormat="0" applyProtection="0">
      <alignment horizontal="right" vertical="center"/>
    </xf>
    <xf numFmtId="4" fontId="82" fillId="15" borderId="54" applyNumberFormat="0" applyProtection="0">
      <alignment horizontal="right" vertical="center"/>
    </xf>
    <xf numFmtId="4" fontId="88" fillId="15" borderId="53" applyNumberFormat="0" applyProtection="0">
      <alignment horizontal="right" vertical="center"/>
    </xf>
    <xf numFmtId="4" fontId="82" fillId="15" borderId="54" applyNumberFormat="0" applyProtection="0">
      <alignment horizontal="right" vertical="center"/>
    </xf>
    <xf numFmtId="4" fontId="82" fillId="19" borderId="54" applyNumberFormat="0" applyProtection="0">
      <alignment horizontal="right" vertical="center"/>
    </xf>
    <xf numFmtId="4" fontId="88" fillId="19" borderId="53" applyNumberFormat="0" applyProtection="0">
      <alignment horizontal="right" vertical="center"/>
    </xf>
    <xf numFmtId="4" fontId="82" fillId="19" borderId="54" applyNumberFormat="0" applyProtection="0">
      <alignment horizontal="right" vertical="center"/>
    </xf>
    <xf numFmtId="4" fontId="82" fillId="18" borderId="54" applyNumberFormat="0" applyProtection="0">
      <alignment horizontal="right" vertical="center"/>
    </xf>
    <xf numFmtId="4" fontId="88" fillId="18" borderId="53" applyNumberFormat="0" applyProtection="0">
      <alignment horizontal="right" vertical="center"/>
    </xf>
    <xf numFmtId="4" fontId="82" fillId="18" borderId="54" applyNumberFormat="0" applyProtection="0">
      <alignment horizontal="right" vertical="center"/>
    </xf>
    <xf numFmtId="4" fontId="82" fillId="49" borderId="54" applyNumberFormat="0" applyProtection="0">
      <alignment horizontal="right" vertical="center"/>
    </xf>
    <xf numFmtId="4" fontId="88" fillId="49" borderId="53" applyNumberFormat="0" applyProtection="0">
      <alignment horizontal="right" vertical="center"/>
    </xf>
    <xf numFmtId="4" fontId="82" fillId="49" borderId="54" applyNumberFormat="0" applyProtection="0">
      <alignment horizontal="right" vertical="center"/>
    </xf>
    <xf numFmtId="4" fontId="82" fillId="10" borderId="54" applyNumberFormat="0" applyProtection="0">
      <alignment horizontal="right" vertical="center"/>
    </xf>
    <xf numFmtId="4" fontId="88" fillId="10" borderId="53" applyNumberFormat="0" applyProtection="0">
      <alignment horizontal="right" vertical="center"/>
    </xf>
    <xf numFmtId="4" fontId="82" fillId="10" borderId="54" applyNumberFormat="0" applyProtection="0">
      <alignment horizontal="right" vertical="center"/>
    </xf>
    <xf numFmtId="4" fontId="82" fillId="50" borderId="55" applyNumberFormat="0" applyProtection="0">
      <alignment horizontal="left" vertical="center" indent="1"/>
    </xf>
    <xf numFmtId="4" fontId="81" fillId="50" borderId="56" applyNumberFormat="0" applyProtection="0">
      <alignment horizontal="left" vertical="center" indent="1"/>
    </xf>
    <xf numFmtId="4" fontId="82" fillId="50" borderId="55" applyNumberFormat="0" applyProtection="0">
      <alignment horizontal="left" vertical="center" indent="1"/>
    </xf>
    <xf numFmtId="4" fontId="41" fillId="51" borderId="55" applyNumberFormat="0" applyProtection="0">
      <alignment horizontal="left" vertical="center" indent="1"/>
    </xf>
    <xf numFmtId="4" fontId="88" fillId="52" borderId="0" applyNumberFormat="0" applyProtection="0">
      <alignment horizontal="left" vertical="center" indent="1"/>
    </xf>
    <xf numFmtId="4" fontId="41" fillId="51" borderId="55" applyNumberFormat="0" applyProtection="0">
      <alignment horizontal="left" vertical="center" indent="1"/>
    </xf>
    <xf numFmtId="4" fontId="41" fillId="51" borderId="55" applyNumberFormat="0" applyProtection="0">
      <alignment horizontal="left" vertical="center" indent="1"/>
    </xf>
    <xf numFmtId="4" fontId="89" fillId="51" borderId="0" applyNumberFormat="0" applyProtection="0">
      <alignment horizontal="left" vertical="center" indent="1"/>
    </xf>
    <xf numFmtId="4" fontId="41" fillId="51" borderId="55" applyNumberFormat="0" applyProtection="0">
      <alignment horizontal="left" vertical="center" indent="1"/>
    </xf>
    <xf numFmtId="4" fontId="82" fillId="53" borderId="54" applyNumberFormat="0" applyProtection="0">
      <alignment horizontal="right" vertical="center"/>
    </xf>
    <xf numFmtId="4" fontId="88" fillId="53" borderId="53" applyNumberFormat="0" applyProtection="0">
      <alignment horizontal="right" vertical="center"/>
    </xf>
    <xf numFmtId="4" fontId="82" fillId="53" borderId="54" applyNumberFormat="0" applyProtection="0">
      <alignment horizontal="right" vertical="center"/>
    </xf>
    <xf numFmtId="4" fontId="82" fillId="52" borderId="55" applyNumberFormat="0" applyProtection="0">
      <alignment horizontal="left" vertical="center" indent="1"/>
    </xf>
    <xf numFmtId="4" fontId="90" fillId="52" borderId="0" applyNumberFormat="0" applyProtection="0">
      <alignment horizontal="left" vertical="center" indent="1"/>
    </xf>
    <xf numFmtId="4" fontId="82" fillId="52" borderId="55" applyNumberFormat="0" applyProtection="0">
      <alignment horizontal="left" vertical="center" indent="1"/>
    </xf>
    <xf numFmtId="4" fontId="82" fillId="53" borderId="55" applyNumberFormat="0" applyProtection="0">
      <alignment horizontal="left" vertical="center" indent="1"/>
    </xf>
    <xf numFmtId="4" fontId="90" fillId="53" borderId="0" applyNumberFormat="0" applyProtection="0">
      <alignment horizontal="left" vertical="center" indent="1"/>
    </xf>
    <xf numFmtId="4" fontId="82" fillId="53" borderId="55" applyNumberFormat="0" applyProtection="0">
      <alignment horizontal="left" vertical="center" indent="1"/>
    </xf>
    <xf numFmtId="0" fontId="80" fillId="0" borderId="55" applyNumberFormat="0" applyProtection="0">
      <alignment horizontal="left" vertical="center" indent="1"/>
    </xf>
    <xf numFmtId="0" fontId="36" fillId="51" borderId="53" applyNumberFormat="0" applyProtection="0">
      <alignment horizontal="left" vertical="center" indent="1"/>
    </xf>
    <xf numFmtId="0" fontId="82" fillId="20" borderId="54" applyNumberFormat="0" applyProtection="0">
      <alignment horizontal="left" vertical="center" indent="1"/>
    </xf>
    <xf numFmtId="0" fontId="91" fillId="51" borderId="53" applyNumberFormat="0" applyProtection="0">
      <alignment horizontal="left" vertical="top" indent="1"/>
    </xf>
    <xf numFmtId="0" fontId="36" fillId="51" borderId="53" applyNumberFormat="0" applyProtection="0">
      <alignment horizontal="left" vertical="top" indent="1"/>
    </xf>
    <xf numFmtId="0" fontId="82" fillId="51" borderId="53" applyNumberFormat="0" applyProtection="0">
      <alignment horizontal="left" vertical="top" indent="1"/>
    </xf>
    <xf numFmtId="0" fontId="80" fillId="0" borderId="55" applyNumberFormat="0" applyProtection="0">
      <alignment horizontal="left" vertical="center" indent="1"/>
    </xf>
    <xf numFmtId="0" fontId="36" fillId="53" borderId="53" applyNumberFormat="0" applyProtection="0">
      <alignment horizontal="left" vertical="center" indent="1"/>
    </xf>
    <xf numFmtId="0" fontId="82" fillId="54" borderId="54" applyNumberFormat="0" applyProtection="0">
      <alignment horizontal="left" vertical="center" indent="1"/>
    </xf>
    <xf numFmtId="0" fontId="91" fillId="53" borderId="53" applyNumberFormat="0" applyProtection="0">
      <alignment horizontal="left" vertical="top" indent="1"/>
    </xf>
    <xf numFmtId="0" fontId="36" fillId="53" borderId="53" applyNumberFormat="0" applyProtection="0">
      <alignment horizontal="left" vertical="top" indent="1"/>
    </xf>
    <xf numFmtId="0" fontId="82" fillId="53" borderId="53" applyNumberFormat="0" applyProtection="0">
      <alignment horizontal="left" vertical="top" indent="1"/>
    </xf>
    <xf numFmtId="0" fontId="92" fillId="0" borderId="55" applyNumberFormat="0" applyProtection="0">
      <alignment horizontal="left" vertical="center" indent="1"/>
    </xf>
    <xf numFmtId="0" fontId="36" fillId="8" borderId="53" applyNumberFormat="0" applyProtection="0">
      <alignment horizontal="left" vertical="center" indent="1"/>
    </xf>
    <xf numFmtId="0" fontId="82" fillId="8" borderId="54" applyNumberFormat="0" applyProtection="0">
      <alignment horizontal="left" vertical="center" indent="1"/>
    </xf>
    <xf numFmtId="0" fontId="91" fillId="8" borderId="53" applyNumberFormat="0" applyProtection="0">
      <alignment horizontal="left" vertical="top" indent="1"/>
    </xf>
    <xf numFmtId="0" fontId="36" fillId="8" borderId="53" applyNumberFormat="0" applyProtection="0">
      <alignment horizontal="left" vertical="top" indent="1"/>
    </xf>
    <xf numFmtId="0" fontId="82" fillId="8" borderId="53" applyNumberFormat="0" applyProtection="0">
      <alignment horizontal="left" vertical="top" indent="1"/>
    </xf>
    <xf numFmtId="0" fontId="92" fillId="55" borderId="55" applyNumberFormat="0" applyProtection="0">
      <alignment horizontal="left" vertical="center" indent="1"/>
    </xf>
    <xf numFmtId="0" fontId="36" fillId="52" borderId="53" applyNumberFormat="0" applyProtection="0">
      <alignment horizontal="left" vertical="center" indent="1"/>
    </xf>
    <xf numFmtId="0" fontId="82" fillId="52" borderId="54" applyNumberFormat="0" applyProtection="0">
      <alignment horizontal="left" vertical="center" indent="1"/>
    </xf>
    <xf numFmtId="0" fontId="91" fillId="52" borderId="53" applyNumberFormat="0" applyProtection="0">
      <alignment horizontal="left" vertical="top" indent="1"/>
    </xf>
    <xf numFmtId="0" fontId="36" fillId="52" borderId="53" applyNumberFormat="0" applyProtection="0">
      <alignment horizontal="left" vertical="top" indent="1"/>
    </xf>
    <xf numFmtId="0" fontId="82" fillId="52" borderId="53" applyNumberFormat="0" applyProtection="0">
      <alignment horizontal="left" vertical="top" indent="1"/>
    </xf>
    <xf numFmtId="0" fontId="91" fillId="56" borderId="57" applyNumberFormat="0">
      <protection locked="0"/>
    </xf>
    <xf numFmtId="0" fontId="36" fillId="47" borderId="10" applyNumberFormat="0">
      <protection locked="0"/>
    </xf>
    <xf numFmtId="0" fontId="36" fillId="47" borderId="10" applyNumberFormat="0">
      <protection locked="0"/>
    </xf>
    <xf numFmtId="0" fontId="82" fillId="56" borderId="57" applyNumberFormat="0">
      <protection locked="0"/>
    </xf>
    <xf numFmtId="0" fontId="87" fillId="51" borderId="58" applyBorder="0"/>
    <xf numFmtId="4" fontId="93" fillId="23" borderId="53" applyNumberFormat="0" applyProtection="0">
      <alignment vertical="center"/>
    </xf>
    <xf numFmtId="4" fontId="88" fillId="23" borderId="53" applyNumberFormat="0" applyProtection="0">
      <alignment vertical="center"/>
    </xf>
    <xf numFmtId="4" fontId="93" fillId="23" borderId="53" applyNumberFormat="0" applyProtection="0">
      <alignment vertical="center"/>
    </xf>
    <xf numFmtId="4" fontId="83" fillId="57" borderId="10" applyNumberFormat="0" applyProtection="0">
      <alignment vertical="center"/>
    </xf>
    <xf numFmtId="4" fontId="94" fillId="23" borderId="53" applyNumberFormat="0" applyProtection="0">
      <alignment vertical="center"/>
    </xf>
    <xf numFmtId="4" fontId="83" fillId="57" borderId="10" applyNumberFormat="0" applyProtection="0">
      <alignment vertical="center"/>
    </xf>
    <xf numFmtId="4" fontId="93" fillId="20" borderId="53" applyNumberFormat="0" applyProtection="0">
      <alignment horizontal="left" vertical="center" indent="1"/>
    </xf>
    <xf numFmtId="4" fontId="88" fillId="23" borderId="53" applyNumberFormat="0" applyProtection="0">
      <alignment horizontal="left" vertical="center" indent="1"/>
    </xf>
    <xf numFmtId="4" fontId="88" fillId="0" borderId="53" applyNumberFormat="0" applyProtection="0">
      <alignment horizontal="left" vertical="center" indent="1"/>
    </xf>
    <xf numFmtId="4" fontId="93" fillId="20" borderId="53" applyNumberFormat="0" applyProtection="0">
      <alignment horizontal="left" vertical="center" indent="1"/>
    </xf>
    <xf numFmtId="0" fontId="93" fillId="23" borderId="53" applyNumberFormat="0" applyProtection="0">
      <alignment horizontal="left" vertical="top" indent="1"/>
    </xf>
    <xf numFmtId="0" fontId="88" fillId="23" borderId="53" applyNumberFormat="0" applyProtection="0">
      <alignment horizontal="left" vertical="top" indent="1"/>
    </xf>
    <xf numFmtId="0" fontId="93" fillId="23" borderId="53" applyNumberFormat="0" applyProtection="0">
      <alignment horizontal="left" vertical="top" indent="1"/>
    </xf>
    <xf numFmtId="4" fontId="92" fillId="0" borderId="55" applyProtection="0">
      <alignment horizontal="right" vertical="center"/>
    </xf>
    <xf numFmtId="4" fontId="88" fillId="0" borderId="53" applyNumberFormat="0" applyProtection="0">
      <alignment horizontal="right" vertical="center"/>
    </xf>
    <xf numFmtId="4" fontId="82" fillId="0" borderId="54" applyNumberFormat="0" applyProtection="0">
      <alignment horizontal="right" vertical="center"/>
    </xf>
    <xf numFmtId="4" fontId="88" fillId="0" borderId="10" applyNumberFormat="0" applyProtection="0">
      <alignment horizontal="right" vertical="center"/>
    </xf>
    <xf numFmtId="4" fontId="95" fillId="58" borderId="55" applyNumberFormat="0" applyProtection="0">
      <alignment horizontal="right" vertical="center"/>
    </xf>
    <xf numFmtId="4" fontId="41" fillId="59" borderId="10" applyNumberFormat="0" applyProtection="0">
      <alignment horizontal="right" vertical="center"/>
    </xf>
    <xf numFmtId="4" fontId="94" fillId="52" borderId="53" applyNumberFormat="0" applyProtection="0">
      <alignment horizontal="right" vertical="center"/>
    </xf>
    <xf numFmtId="4" fontId="83" fillId="55" borderId="54" applyNumberFormat="0" applyProtection="0">
      <alignment horizontal="right" vertical="center"/>
    </xf>
    <xf numFmtId="4" fontId="87" fillId="0" borderId="55" applyNumberFormat="0" applyProtection="0">
      <alignment horizontal="left" vertical="center" indent="1"/>
    </xf>
    <xf numFmtId="4" fontId="88" fillId="0" borderId="53" applyNumberFormat="0" applyProtection="0">
      <alignment horizontal="left" vertical="center" indent="1"/>
    </xf>
    <xf numFmtId="4" fontId="82" fillId="14" borderId="54" applyNumberFormat="0" applyProtection="0">
      <alignment horizontal="left" vertical="center" indent="1"/>
    </xf>
    <xf numFmtId="4" fontId="88" fillId="0" borderId="10" applyNumberFormat="0" applyProtection="0">
      <alignment horizontal="left" vertical="center" wrapText="1" indent="1"/>
    </xf>
    <xf numFmtId="0" fontId="93" fillId="53" borderId="53" applyNumberFormat="0" applyProtection="0">
      <alignment horizontal="left" vertical="top" indent="1"/>
    </xf>
    <xf numFmtId="0" fontId="88" fillId="53" borderId="53" applyNumberFormat="0" applyProtection="0">
      <alignment horizontal="left" vertical="top" indent="1"/>
    </xf>
    <xf numFmtId="0" fontId="93" fillId="53" borderId="53" applyNumberFormat="0" applyProtection="0">
      <alignment horizontal="left" vertical="top" indent="1"/>
    </xf>
    <xf numFmtId="4" fontId="96" fillId="60" borderId="55" applyNumberFormat="0" applyProtection="0">
      <alignment horizontal="left" vertical="center" indent="1"/>
    </xf>
    <xf numFmtId="4" fontId="97" fillId="60" borderId="0" applyNumberFormat="0" applyProtection="0">
      <alignment horizontal="left" vertical="center" indent="1"/>
    </xf>
    <xf numFmtId="4" fontId="96" fillId="60" borderId="55" applyNumberFormat="0" applyProtection="0">
      <alignment horizontal="left" vertical="center" indent="1"/>
    </xf>
    <xf numFmtId="0" fontId="82" fillId="61" borderId="10"/>
    <xf numFmtId="4" fontId="98" fillId="56" borderId="54" applyNumberFormat="0" applyProtection="0">
      <alignment horizontal="right" vertical="center"/>
    </xf>
    <xf numFmtId="4" fontId="99" fillId="52" borderId="53" applyNumberFormat="0" applyProtection="0">
      <alignment horizontal="right" vertical="center"/>
    </xf>
    <xf numFmtId="4" fontId="98" fillId="56" borderId="54" applyNumberFormat="0" applyProtection="0">
      <alignment horizontal="right" vertical="center"/>
    </xf>
    <xf numFmtId="0" fontId="100" fillId="0" borderId="0" applyNumberFormat="0" applyFill="0" applyBorder="0" applyAlignment="0" applyProtection="0"/>
    <xf numFmtId="0" fontId="73" fillId="62" borderId="0" applyNumberFormat="0" applyBorder="0" applyAlignment="0" applyProtection="0"/>
    <xf numFmtId="0" fontId="73" fillId="63" borderId="0" applyNumberFormat="0" applyBorder="0" applyAlignment="0" applyProtection="0"/>
    <xf numFmtId="0" fontId="73" fillId="64" borderId="0" applyNumberFormat="0" applyBorder="0" applyAlignment="0" applyProtection="0"/>
    <xf numFmtId="0" fontId="73" fillId="65" borderId="0" applyNumberFormat="0" applyBorder="0" applyAlignment="0" applyProtection="0"/>
    <xf numFmtId="0" fontId="73" fillId="29" borderId="0" applyNumberFormat="0" applyBorder="0" applyAlignment="0" applyProtection="0"/>
    <xf numFmtId="0" fontId="73" fillId="66" borderId="0" applyNumberFormat="0" applyBorder="0" applyAlignment="0" applyProtection="0"/>
    <xf numFmtId="183" fontId="69" fillId="0" borderId="59">
      <protection locked="0"/>
    </xf>
    <xf numFmtId="0" fontId="101" fillId="40" borderId="54" applyNumberFormat="0" applyAlignment="0" applyProtection="0"/>
    <xf numFmtId="0" fontId="101" fillId="40" borderId="1" applyNumberFormat="0" applyAlignment="0" applyProtection="0"/>
    <xf numFmtId="0" fontId="102" fillId="67" borderId="2" applyNumberFormat="0" applyAlignment="0" applyProtection="0"/>
    <xf numFmtId="0" fontId="102" fillId="68" borderId="2" applyNumberFormat="0" applyAlignment="0" applyProtection="0"/>
    <xf numFmtId="0" fontId="103" fillId="67" borderId="54" applyNumberFormat="0" applyAlignment="0" applyProtection="0"/>
    <xf numFmtId="0" fontId="104" fillId="68" borderId="1" applyNumberFormat="0" applyAlignment="0" applyProtection="0"/>
    <xf numFmtId="0" fontId="105" fillId="0" borderId="0" applyBorder="0">
      <alignment horizontal="center" vertical="center" wrapText="1"/>
    </xf>
    <xf numFmtId="0" fontId="106" fillId="0" borderId="60" applyNumberFormat="0" applyFill="0" applyAlignment="0" applyProtection="0"/>
    <xf numFmtId="0" fontId="107" fillId="0" borderId="61" applyNumberFormat="0" applyFill="0" applyAlignment="0" applyProtection="0"/>
    <xf numFmtId="0" fontId="107" fillId="0" borderId="4" applyNumberFormat="0" applyFill="0" applyAlignment="0" applyProtection="0"/>
    <xf numFmtId="0" fontId="108" fillId="0" borderId="62" applyNumberFormat="0" applyFill="0" applyAlignment="0" applyProtection="0"/>
    <xf numFmtId="0" fontId="108" fillId="0" borderId="63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64" applyBorder="0">
      <alignment horizontal="center" vertical="center" wrapText="1"/>
    </xf>
    <xf numFmtId="183" fontId="110" fillId="69" borderId="59"/>
    <xf numFmtId="4" fontId="111" fillId="46" borderId="10" applyBorder="0">
      <alignment horizontal="right"/>
    </xf>
    <xf numFmtId="0" fontId="75" fillId="0" borderId="65" applyNumberFormat="0" applyFill="0" applyAlignment="0" applyProtection="0"/>
    <xf numFmtId="0" fontId="112" fillId="65" borderId="7" applyNumberFormat="0" applyAlignment="0" applyProtection="0"/>
    <xf numFmtId="0" fontId="112" fillId="36" borderId="7" applyNumberFormat="0" applyAlignment="0" applyProtection="0"/>
    <xf numFmtId="0" fontId="113" fillId="0" borderId="0">
      <alignment horizontal="center" vertical="top" wrapText="1"/>
    </xf>
    <xf numFmtId="0" fontId="114" fillId="0" borderId="0">
      <alignment horizontal="center" vertical="center" wrapText="1"/>
    </xf>
    <xf numFmtId="0" fontId="115" fillId="45" borderId="0" applyFill="0">
      <alignment wrapText="1"/>
    </xf>
    <xf numFmtId="0" fontId="116" fillId="0" borderId="0" applyNumberFormat="0" applyFill="0" applyBorder="0" applyAlignment="0" applyProtection="0"/>
    <xf numFmtId="0" fontId="117" fillId="40" borderId="0" applyNumberFormat="0" applyBorder="0" applyAlignment="0" applyProtection="0"/>
    <xf numFmtId="0" fontId="118" fillId="40" borderId="0" applyNumberFormat="0" applyBorder="0" applyAlignment="0" applyProtection="0"/>
    <xf numFmtId="0" fontId="1" fillId="0" borderId="0"/>
    <xf numFmtId="0" fontId="1" fillId="0" borderId="0"/>
    <xf numFmtId="0" fontId="39" fillId="0" borderId="0"/>
    <xf numFmtId="0" fontId="91" fillId="0" borderId="0"/>
    <xf numFmtId="0" fontId="39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91" fillId="0" borderId="0"/>
    <xf numFmtId="0" fontId="76" fillId="0" borderId="0">
      <alignment vertical="center" wrapText="1"/>
    </xf>
    <xf numFmtId="0" fontId="119" fillId="39" borderId="0" applyNumberFormat="0" applyBorder="0" applyAlignment="0" applyProtection="0"/>
    <xf numFmtId="0" fontId="120" fillId="32" borderId="0" applyNumberFormat="0" applyBorder="0" applyAlignment="0" applyProtection="0"/>
    <xf numFmtId="0" fontId="121" fillId="0" borderId="0" applyNumberFormat="0" applyFill="0" applyBorder="0" applyAlignment="0" applyProtection="0"/>
    <xf numFmtId="0" fontId="82" fillId="39" borderId="54" applyNumberFormat="0" applyFont="0" applyAlignment="0" applyProtection="0"/>
    <xf numFmtId="0" fontId="36" fillId="39" borderId="8" applyNumberFormat="0" applyFont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17" fillId="0" borderId="66" applyNumberFormat="0" applyFill="0" applyAlignment="0" applyProtection="0"/>
    <xf numFmtId="0" fontId="122" fillId="0" borderId="67" applyNumberFormat="0" applyFill="0" applyAlignment="0" applyProtection="0"/>
    <xf numFmtId="0" fontId="68" fillId="0" borderId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49" fontId="115" fillId="0" borderId="0">
      <alignment horizontal="center"/>
    </xf>
    <xf numFmtId="164" fontId="125" fillId="0" borderId="0" applyFont="0" applyFill="0" applyBorder="0" applyAlignment="0" applyProtection="0"/>
    <xf numFmtId="165" fontId="12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6" fillId="0" borderId="0" applyFont="0" applyFill="0" applyBorder="0" applyAlignment="0" applyProtection="0"/>
    <xf numFmtId="184" fontId="69" fillId="0" borderId="0" applyFill="0" applyBorder="0" applyAlignment="0" applyProtection="0"/>
    <xf numFmtId="43" fontId="29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" fontId="111" fillId="45" borderId="0" applyBorder="0">
      <alignment horizontal="right"/>
    </xf>
    <xf numFmtId="4" fontId="111" fillId="70" borderId="25" applyBorder="0">
      <alignment horizontal="right"/>
    </xf>
    <xf numFmtId="4" fontId="111" fillId="45" borderId="10" applyFont="0" applyBorder="0">
      <alignment horizontal="right"/>
    </xf>
    <xf numFmtId="0" fontId="72" fillId="34" borderId="0" applyNumberFormat="0" applyBorder="0" applyAlignment="0" applyProtection="0"/>
    <xf numFmtId="0" fontId="117" fillId="71" borderId="0" applyNumberFormat="0" applyBorder="0" applyAlignment="0" applyProtection="0"/>
    <xf numFmtId="176" fontId="70" fillId="0" borderId="0">
      <protection locked="0"/>
    </xf>
    <xf numFmtId="0" fontId="14" fillId="7" borderId="1" applyNumberFormat="0" applyAlignment="0" applyProtection="0"/>
    <xf numFmtId="9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86">
    <xf numFmtId="0" fontId="0" fillId="0" borderId="0" xfId="0"/>
    <xf numFmtId="0" fontId="11" fillId="0" borderId="0" xfId="0" applyFont="1"/>
    <xf numFmtId="0" fontId="11" fillId="0" borderId="0" xfId="37" applyFont="1" applyAlignment="1">
      <alignment horizontal="right"/>
    </xf>
    <xf numFmtId="0" fontId="31" fillId="0" borderId="0" xfId="44" applyFont="1" applyFill="1" applyBorder="1"/>
    <xf numFmtId="0" fontId="31" fillId="0" borderId="0" xfId="44" applyFont="1" applyFill="1" applyBorder="1" applyAlignment="1"/>
    <xf numFmtId="0" fontId="32" fillId="0" borderId="0" xfId="45" applyFont="1" applyFill="1" applyBorder="1" applyAlignment="1"/>
    <xf numFmtId="0" fontId="11" fillId="0" borderId="0" xfId="37" applyFont="1"/>
    <xf numFmtId="0" fontId="11" fillId="0" borderId="0" xfId="37" applyFont="1" applyFill="1" applyBorder="1" applyAlignment="1">
      <alignment horizontal="center" vertical="center" wrapText="1"/>
    </xf>
    <xf numFmtId="0" fontId="11" fillId="0" borderId="0" xfId="37" applyFont="1" applyFill="1"/>
    <xf numFmtId="0" fontId="11" fillId="0" borderId="0" xfId="37" applyFont="1" applyBorder="1"/>
    <xf numFmtId="0" fontId="11" fillId="0" borderId="0" xfId="37" applyFont="1" applyFill="1" applyBorder="1"/>
    <xf numFmtId="0" fontId="11" fillId="0" borderId="0" xfId="37" applyFont="1" applyFill="1" applyAlignment="1">
      <alignment horizontal="right"/>
    </xf>
    <xf numFmtId="0" fontId="11" fillId="0" borderId="0" xfId="37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33" fillId="0" borderId="0" xfId="45" applyFont="1" applyFill="1" applyBorder="1" applyAlignment="1">
      <alignment horizontal="center" vertical="center"/>
    </xf>
    <xf numFmtId="0" fontId="11" fillId="0" borderId="10" xfId="37" applyFont="1" applyFill="1" applyBorder="1" applyAlignment="1">
      <alignment horizontal="center" vertical="center" wrapText="1"/>
    </xf>
    <xf numFmtId="0" fontId="11" fillId="0" borderId="0" xfId="107" applyFont="1"/>
    <xf numFmtId="0" fontId="29" fillId="0" borderId="0" xfId="36" applyFont="1"/>
    <xf numFmtId="0" fontId="44" fillId="0" borderId="0" xfId="36" applyFont="1"/>
    <xf numFmtId="0" fontId="38" fillId="0" borderId="0" xfId="55" applyFont="1" applyAlignment="1">
      <alignment vertical="center"/>
    </xf>
    <xf numFmtId="0" fontId="35" fillId="0" borderId="0" xfId="55" applyFont="1" applyAlignment="1">
      <alignment vertical="center" wrapText="1"/>
    </xf>
    <xf numFmtId="0" fontId="11" fillId="0" borderId="0" xfId="280" applyFont="1" applyFill="1" applyAlignment="1">
      <alignment vertical="center" wrapText="1"/>
    </xf>
    <xf numFmtId="0" fontId="11" fillId="0" borderId="0" xfId="37" applyFont="1" applyBorder="1" applyAlignment="1">
      <alignment vertical="center"/>
    </xf>
    <xf numFmtId="0" fontId="37" fillId="0" borderId="0" xfId="37" applyFont="1" applyAlignment="1">
      <alignment horizontal="right" vertical="center"/>
    </xf>
    <xf numFmtId="0" fontId="35" fillId="0" borderId="0" xfId="55" applyFont="1" applyAlignment="1">
      <alignment vertical="center"/>
    </xf>
    <xf numFmtId="0" fontId="33" fillId="0" borderId="0" xfId="45" applyFont="1" applyFill="1" applyBorder="1" applyAlignment="1">
      <alignment horizontal="center" vertical="center" wrapText="1"/>
    </xf>
    <xf numFmtId="0" fontId="34" fillId="0" borderId="0" xfId="45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center" vertical="center"/>
    </xf>
    <xf numFmtId="0" fontId="11" fillId="0" borderId="0" xfId="37" applyNumberFormat="1" applyFont="1"/>
    <xf numFmtId="0" fontId="11" fillId="0" borderId="0" xfId="0" applyFont="1" applyFill="1"/>
    <xf numFmtId="0" fontId="37" fillId="0" borderId="0" xfId="37" applyFont="1" applyAlignment="1">
      <alignment horizontal="right"/>
    </xf>
    <xf numFmtId="0" fontId="11" fillId="0" borderId="0" xfId="0" applyFont="1" applyFill="1" applyAlignment="1"/>
    <xf numFmtId="0" fontId="35" fillId="0" borderId="0" xfId="55" applyFont="1" applyAlignment="1">
      <alignment vertical="top"/>
    </xf>
    <xf numFmtId="0" fontId="11" fillId="24" borderId="0" xfId="37" applyFont="1" applyFill="1"/>
    <xf numFmtId="0" fontId="45" fillId="0" borderId="0" xfId="37" applyFont="1"/>
    <xf numFmtId="0" fontId="45" fillId="0" borderId="0" xfId="55" applyFont="1" applyAlignment="1">
      <alignment horizontal="center" vertical="center"/>
    </xf>
    <xf numFmtId="0" fontId="45" fillId="0" borderId="0" xfId="37" applyFont="1" applyFill="1" applyBorder="1" applyAlignment="1">
      <alignment horizontal="center" vertical="center" wrapText="1"/>
    </xf>
    <xf numFmtId="0" fontId="45" fillId="0" borderId="0" xfId="37" applyFont="1" applyFill="1" applyBorder="1" applyAlignment="1">
      <alignment horizontal="left" vertical="center" wrapText="1"/>
    </xf>
    <xf numFmtId="0" fontId="46" fillId="0" borderId="0" xfId="36" applyFont="1"/>
    <xf numFmtId="0" fontId="11" fillId="0" borderId="10" xfId="36" applyFont="1" applyBorder="1" applyAlignment="1">
      <alignment horizontal="center" vertical="center" wrapText="1"/>
    </xf>
    <xf numFmtId="0" fontId="37" fillId="24" borderId="0" xfId="37" applyFont="1" applyFill="1" applyAlignment="1">
      <alignment horizontal="right" vertical="center"/>
    </xf>
    <xf numFmtId="0" fontId="37" fillId="24" borderId="0" xfId="37" applyFont="1" applyFill="1" applyAlignment="1">
      <alignment horizontal="right"/>
    </xf>
    <xf numFmtId="0" fontId="11" fillId="24" borderId="0" xfId="37" applyFont="1" applyFill="1" applyBorder="1"/>
    <xf numFmtId="0" fontId="35" fillId="24" borderId="0" xfId="55" applyFont="1" applyFill="1" applyAlignment="1">
      <alignment vertical="center"/>
    </xf>
    <xf numFmtId="0" fontId="37" fillId="24" borderId="0" xfId="37" applyFont="1" applyFill="1"/>
    <xf numFmtId="0" fontId="33" fillId="0" borderId="10" xfId="45" applyFont="1" applyFill="1" applyBorder="1" applyAlignment="1">
      <alignment horizontal="center" vertical="center" textRotation="90" wrapText="1"/>
    </xf>
    <xf numFmtId="0" fontId="11" fillId="0" borderId="0" xfId="37" applyFont="1" applyAlignment="1">
      <alignment horizontal="center" vertical="center" wrapText="1"/>
    </xf>
    <xf numFmtId="49" fontId="47" fillId="24" borderId="0" xfId="57" applyNumberFormat="1" applyFont="1" applyFill="1" applyAlignment="1">
      <alignment horizontal="center" vertical="center"/>
    </xf>
    <xf numFmtId="0" fontId="11" fillId="24" borderId="0" xfId="57" applyFont="1" applyFill="1" applyAlignment="1">
      <alignment wrapText="1"/>
    </xf>
    <xf numFmtId="0" fontId="47" fillId="24" borderId="0" xfId="57" applyFont="1" applyFill="1" applyAlignment="1">
      <alignment horizontal="center" vertical="center" wrapText="1"/>
    </xf>
    <xf numFmtId="0" fontId="11" fillId="24" borderId="0" xfId="57" applyFont="1" applyFill="1" applyAlignment="1">
      <alignment horizontal="center" vertical="center" wrapText="1"/>
    </xf>
    <xf numFmtId="0" fontId="11" fillId="24" borderId="0" xfId="57" applyFont="1" applyFill="1"/>
    <xf numFmtId="0" fontId="38" fillId="24" borderId="0" xfId="0" applyFont="1" applyFill="1" applyAlignment="1">
      <alignment horizontal="right" vertical="center"/>
    </xf>
    <xf numFmtId="0" fontId="38" fillId="24" borderId="0" xfId="0" applyFont="1" applyFill="1" applyAlignment="1">
      <alignment horizontal="justify" vertical="center"/>
    </xf>
    <xf numFmtId="49" fontId="51" fillId="0" borderId="11" xfId="57" applyNumberFormat="1" applyFont="1" applyFill="1" applyBorder="1" applyAlignment="1">
      <alignment horizontal="center" vertical="center"/>
    </xf>
    <xf numFmtId="0" fontId="51" fillId="0" borderId="11" xfId="57" applyFont="1" applyFill="1" applyBorder="1" applyAlignment="1">
      <alignment horizontal="center" vertical="center" wrapText="1"/>
    </xf>
    <xf numFmtId="0" fontId="51" fillId="24" borderId="31" xfId="57" applyFont="1" applyFill="1" applyBorder="1" applyAlignment="1">
      <alignment horizontal="center" vertical="center" wrapText="1"/>
    </xf>
    <xf numFmtId="0" fontId="51" fillId="0" borderId="32" xfId="57" applyFont="1" applyFill="1" applyBorder="1" applyAlignment="1">
      <alignment horizontal="center" vertical="center" wrapText="1"/>
    </xf>
    <xf numFmtId="0" fontId="11" fillId="24" borderId="0" xfId="57" applyFont="1" applyFill="1" applyAlignment="1">
      <alignment vertical="center"/>
    </xf>
    <xf numFmtId="49" fontId="47" fillId="0" borderId="25" xfId="0" applyNumberFormat="1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vertical="center" wrapText="1"/>
    </xf>
    <xf numFmtId="0" fontId="47" fillId="0" borderId="27" xfId="57" applyFont="1" applyFill="1" applyBorder="1" applyAlignment="1">
      <alignment horizontal="center" vertical="center"/>
    </xf>
    <xf numFmtId="49" fontId="47" fillId="0" borderId="29" xfId="0" applyNumberFormat="1" applyFont="1" applyFill="1" applyBorder="1" applyAlignment="1">
      <alignment horizontal="center" vertical="center"/>
    </xf>
    <xf numFmtId="0" fontId="11" fillId="0" borderId="10" xfId="57" applyFont="1" applyFill="1" applyBorder="1" applyAlignment="1">
      <alignment horizontal="left" vertical="center" indent="1"/>
    </xf>
    <xf numFmtId="0" fontId="47" fillId="0" borderId="30" xfId="57" applyFont="1" applyFill="1" applyBorder="1" applyAlignment="1">
      <alignment horizontal="center" vertical="center"/>
    </xf>
    <xf numFmtId="0" fontId="47" fillId="0" borderId="24" xfId="57" applyFont="1" applyFill="1" applyBorder="1" applyAlignment="1">
      <alignment horizontal="center" vertical="center"/>
    </xf>
    <xf numFmtId="0" fontId="11" fillId="0" borderId="10" xfId="57" applyFont="1" applyFill="1" applyBorder="1" applyAlignment="1">
      <alignment horizontal="left" vertical="center" wrapText="1" indent="1"/>
    </xf>
    <xf numFmtId="0" fontId="11" fillId="0" borderId="10" xfId="57" applyFont="1" applyFill="1" applyBorder="1" applyAlignment="1">
      <alignment horizontal="left" vertical="center" indent="3"/>
    </xf>
    <xf numFmtId="0" fontId="11" fillId="0" borderId="10" xfId="57" applyFont="1" applyFill="1" applyBorder="1" applyAlignment="1">
      <alignment horizontal="left" vertical="center" wrapText="1" indent="3"/>
    </xf>
    <xf numFmtId="0" fontId="11" fillId="0" borderId="10" xfId="0" applyFont="1" applyFill="1" applyBorder="1" applyAlignment="1">
      <alignment horizontal="left" vertical="center" wrapText="1" indent="1"/>
    </xf>
    <xf numFmtId="0" fontId="11" fillId="0" borderId="10" xfId="57" applyFont="1" applyFill="1" applyBorder="1" applyAlignment="1">
      <alignment horizontal="left" vertical="center" wrapText="1" indent="5"/>
    </xf>
    <xf numFmtId="0" fontId="11" fillId="0" borderId="10" xfId="0" applyFont="1" applyFill="1" applyBorder="1" applyAlignment="1">
      <alignment horizontal="left" vertical="center" wrapText="1" indent="7"/>
    </xf>
    <xf numFmtId="49" fontId="47" fillId="0" borderId="37" xfId="0" applyNumberFormat="1" applyFont="1" applyFill="1" applyBorder="1" applyAlignment="1">
      <alignment horizontal="center" vertical="center"/>
    </xf>
    <xf numFmtId="0" fontId="11" fillId="0" borderId="11" xfId="57" applyFont="1" applyFill="1" applyBorder="1" applyAlignment="1">
      <alignment horizontal="left" vertical="center" indent="3"/>
    </xf>
    <xf numFmtId="0" fontId="47" fillId="0" borderId="15" xfId="57" applyFont="1" applyFill="1" applyBorder="1" applyAlignment="1">
      <alignment horizontal="center" vertical="center"/>
    </xf>
    <xf numFmtId="0" fontId="11" fillId="24" borderId="26" xfId="0" applyFont="1" applyFill="1" applyBorder="1" applyAlignment="1">
      <alignment horizontal="left" vertical="center" wrapText="1" indent="1"/>
    </xf>
    <xf numFmtId="49" fontId="47" fillId="0" borderId="39" xfId="0" applyNumberFormat="1" applyFont="1" applyFill="1" applyBorder="1" applyAlignment="1">
      <alignment horizontal="center" vertical="center"/>
    </xf>
    <xf numFmtId="0" fontId="11" fillId="0" borderId="32" xfId="57" applyFont="1" applyFill="1" applyBorder="1" applyAlignment="1">
      <alignment horizontal="left" vertical="center" indent="3"/>
    </xf>
    <xf numFmtId="0" fontId="47" fillId="0" borderId="31" xfId="57" applyFont="1" applyFill="1" applyBorder="1" applyAlignment="1">
      <alignment horizontal="center" vertical="center"/>
    </xf>
    <xf numFmtId="0" fontId="47" fillId="0" borderId="40" xfId="57" applyFont="1" applyFill="1" applyBorder="1" applyAlignment="1">
      <alignment horizontal="center" vertical="center"/>
    </xf>
    <xf numFmtId="49" fontId="47" fillId="0" borderId="41" xfId="0" applyNumberFormat="1" applyFont="1" applyFill="1" applyBorder="1" applyAlignment="1">
      <alignment horizontal="center" vertical="center"/>
    </xf>
    <xf numFmtId="0" fontId="47" fillId="0" borderId="42" xfId="57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horizontal="left" vertical="center" wrapText="1" indent="1"/>
    </xf>
    <xf numFmtId="0" fontId="11" fillId="0" borderId="13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10" xfId="57" applyFont="1" applyFill="1" applyBorder="1" applyAlignment="1">
      <alignment horizontal="left" vertical="center" indent="5"/>
    </xf>
    <xf numFmtId="0" fontId="11" fillId="0" borderId="32" xfId="57" applyFont="1" applyFill="1" applyBorder="1" applyAlignment="1">
      <alignment horizontal="left" vertical="center" indent="5"/>
    </xf>
    <xf numFmtId="0" fontId="11" fillId="0" borderId="32" xfId="0" applyFont="1" applyFill="1" applyBorder="1" applyAlignment="1">
      <alignment vertical="center" wrapText="1"/>
    </xf>
    <xf numFmtId="166" fontId="11" fillId="0" borderId="31" xfId="624" applyNumberFormat="1" applyFont="1" applyFill="1" applyBorder="1" applyAlignment="1">
      <alignment horizontal="center" vertical="center"/>
    </xf>
    <xf numFmtId="0" fontId="47" fillId="0" borderId="30" xfId="57" applyFont="1" applyFill="1" applyBorder="1" applyAlignment="1">
      <alignment horizontal="center" vertical="center" wrapText="1"/>
    </xf>
    <xf numFmtId="49" fontId="51" fillId="0" borderId="39" xfId="57" applyNumberFormat="1" applyFont="1" applyFill="1" applyBorder="1" applyAlignment="1">
      <alignment horizontal="center" vertical="center"/>
    </xf>
    <xf numFmtId="0" fontId="51" fillId="0" borderId="31" xfId="57" applyFont="1" applyFill="1" applyBorder="1" applyAlignment="1">
      <alignment horizontal="center" vertical="center" wrapText="1"/>
    </xf>
    <xf numFmtId="0" fontId="51" fillId="0" borderId="40" xfId="57" applyFont="1" applyFill="1" applyBorder="1" applyAlignment="1">
      <alignment horizontal="center" vertical="center" wrapText="1"/>
    </xf>
    <xf numFmtId="0" fontId="51" fillId="0" borderId="32" xfId="57" applyFont="1" applyFill="1" applyBorder="1" applyAlignment="1">
      <alignment horizontal="center" vertical="center"/>
    </xf>
    <xf numFmtId="0" fontId="53" fillId="0" borderId="31" xfId="57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37" fillId="0" borderId="10" xfId="0" applyFont="1" applyFill="1" applyBorder="1" applyAlignment="1">
      <alignment vertical="center"/>
    </xf>
    <xf numFmtId="166" fontId="11" fillId="0" borderId="10" xfId="57" applyNumberFormat="1" applyFont="1" applyFill="1" applyBorder="1" applyAlignment="1">
      <alignment horizontal="left" vertical="center" wrapText="1"/>
    </xf>
    <xf numFmtId="166" fontId="11" fillId="0" borderId="30" xfId="57" applyNumberFormat="1" applyFont="1" applyFill="1" applyBorder="1" applyAlignment="1">
      <alignment horizontal="left" vertical="center" wrapText="1"/>
    </xf>
    <xf numFmtId="0" fontId="11" fillId="0" borderId="10" xfId="57" applyFont="1" applyFill="1" applyBorder="1" applyAlignment="1">
      <alignment horizontal="left" vertical="center" indent="7"/>
    </xf>
    <xf numFmtId="166" fontId="11" fillId="0" borderId="10" xfId="57" applyNumberFormat="1" applyFont="1" applyFill="1" applyBorder="1" applyAlignment="1">
      <alignment horizontal="left" vertical="center" wrapText="1" indent="1"/>
    </xf>
    <xf numFmtId="0" fontId="48" fillId="24" borderId="0" xfId="58" applyFont="1" applyFill="1" applyAlignment="1">
      <alignment vertical="center" wrapText="1"/>
    </xf>
    <xf numFmtId="0" fontId="38" fillId="24" borderId="0" xfId="0" applyFont="1" applyFill="1" applyAlignment="1">
      <alignment horizontal="justify"/>
    </xf>
    <xf numFmtId="0" fontId="36" fillId="24" borderId="0" xfId="623" applyFont="1" applyFill="1" applyAlignment="1">
      <alignment vertical="center"/>
    </xf>
    <xf numFmtId="0" fontId="37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left" vertical="center" wrapText="1" indent="1"/>
    </xf>
    <xf numFmtId="0" fontId="37" fillId="0" borderId="32" xfId="0" applyFont="1" applyFill="1" applyBorder="1" applyAlignment="1">
      <alignment vertical="center"/>
    </xf>
    <xf numFmtId="166" fontId="11" fillId="0" borderId="11" xfId="57" applyNumberFormat="1" applyFont="1" applyFill="1" applyBorder="1" applyAlignment="1">
      <alignment horizontal="left" vertical="center" wrapText="1"/>
    </xf>
    <xf numFmtId="166" fontId="11" fillId="0" borderId="38" xfId="57" applyNumberFormat="1" applyFont="1" applyFill="1" applyBorder="1" applyAlignment="1">
      <alignment horizontal="left" vertical="center" wrapText="1"/>
    </xf>
    <xf numFmtId="0" fontId="47" fillId="0" borderId="27" xfId="57" applyFont="1" applyFill="1" applyBorder="1" applyAlignment="1">
      <alignment horizontal="center" vertical="center" wrapText="1"/>
    </xf>
    <xf numFmtId="0" fontId="47" fillId="0" borderId="36" xfId="57" applyFont="1" applyFill="1" applyBorder="1" applyAlignment="1">
      <alignment horizontal="center" vertical="center" wrapText="1"/>
    </xf>
    <xf numFmtId="0" fontId="11" fillId="0" borderId="26" xfId="57" applyFont="1" applyFill="1" applyBorder="1"/>
    <xf numFmtId="0" fontId="11" fillId="0" borderId="27" xfId="57" applyFont="1" applyFill="1" applyBorder="1"/>
    <xf numFmtId="49" fontId="47" fillId="0" borderId="29" xfId="57" applyNumberFormat="1" applyFont="1" applyFill="1" applyBorder="1" applyAlignment="1">
      <alignment horizontal="center" vertical="center"/>
    </xf>
    <xf numFmtId="0" fontId="11" fillId="0" borderId="10" xfId="57" applyFont="1" applyFill="1" applyBorder="1" applyAlignment="1">
      <alignment horizontal="center" vertical="center" wrapText="1"/>
    </xf>
    <xf numFmtId="0" fontId="11" fillId="0" borderId="10" xfId="57" applyFont="1" applyFill="1" applyBorder="1"/>
    <xf numFmtId="0" fontId="11" fillId="0" borderId="30" xfId="57" applyFont="1" applyFill="1" applyBorder="1"/>
    <xf numFmtId="0" fontId="47" fillId="0" borderId="24" xfId="57" applyFont="1" applyFill="1" applyBorder="1" applyAlignment="1">
      <alignment horizontal="center" vertical="center" wrapText="1"/>
    </xf>
    <xf numFmtId="49" fontId="47" fillId="0" borderId="39" xfId="57" applyNumberFormat="1" applyFont="1" applyFill="1" applyBorder="1" applyAlignment="1">
      <alignment horizontal="center" vertical="center"/>
    </xf>
    <xf numFmtId="0" fontId="11" fillId="0" borderId="32" xfId="57" applyFont="1" applyFill="1" applyBorder="1" applyAlignment="1">
      <alignment horizontal="left" vertical="center" wrapText="1" indent="3"/>
    </xf>
    <xf numFmtId="0" fontId="11" fillId="0" borderId="32" xfId="57" applyFont="1" applyFill="1" applyBorder="1" applyAlignment="1">
      <alignment horizontal="center" vertical="center" wrapText="1"/>
    </xf>
    <xf numFmtId="0" fontId="11" fillId="0" borderId="32" xfId="57" applyFont="1" applyFill="1" applyBorder="1"/>
    <xf numFmtId="0" fontId="11" fillId="0" borderId="31" xfId="57" applyFont="1" applyFill="1" applyBorder="1"/>
    <xf numFmtId="49" fontId="47" fillId="0" borderId="0" xfId="57" applyNumberFormat="1" applyFont="1" applyFill="1" applyAlignment="1">
      <alignment horizontal="center" vertical="center"/>
    </xf>
    <xf numFmtId="0" fontId="11" fillId="0" borderId="0" xfId="57" applyFont="1" applyFill="1" applyAlignment="1">
      <alignment wrapText="1"/>
    </xf>
    <xf numFmtId="0" fontId="47" fillId="0" borderId="0" xfId="57" applyFont="1" applyFill="1" applyAlignment="1">
      <alignment horizontal="center" vertical="center" wrapText="1"/>
    </xf>
    <xf numFmtId="0" fontId="11" fillId="0" borderId="0" xfId="57" applyFont="1" applyFill="1" applyAlignment="1">
      <alignment horizontal="center" vertical="center" wrapText="1"/>
    </xf>
    <xf numFmtId="0" fontId="11" fillId="0" borderId="0" xfId="57" applyFont="1" applyFill="1"/>
    <xf numFmtId="0" fontId="55" fillId="24" borderId="0" xfId="57" applyFont="1" applyFill="1"/>
    <xf numFmtId="0" fontId="33" fillId="24" borderId="10" xfId="45" applyFont="1" applyFill="1" applyBorder="1" applyAlignment="1">
      <alignment horizontal="center" vertical="center" textRotation="90" wrapText="1"/>
    </xf>
    <xf numFmtId="0" fontId="11" fillId="24" borderId="0" xfId="37" applyFont="1" applyFill="1" applyAlignment="1">
      <alignment horizontal="right"/>
    </xf>
    <xf numFmtId="0" fontId="31" fillId="24" borderId="0" xfId="44" applyFont="1" applyFill="1" applyBorder="1"/>
    <xf numFmtId="0" fontId="40" fillId="0" borderId="0" xfId="55" applyFont="1"/>
    <xf numFmtId="0" fontId="40" fillId="0" borderId="0" xfId="55" applyFont="1" applyBorder="1"/>
    <xf numFmtId="0" fontId="40" fillId="0" borderId="0" xfId="55" applyFont="1" applyAlignment="1">
      <alignment vertical="center"/>
    </xf>
    <xf numFmtId="0" fontId="56" fillId="0" borderId="0" xfId="55" applyFont="1"/>
    <xf numFmtId="0" fontId="40" fillId="0" borderId="10" xfId="55" applyFont="1" applyBorder="1" applyAlignment="1">
      <alignment horizontal="center" vertical="center" textRotation="90"/>
    </xf>
    <xf numFmtId="0" fontId="40" fillId="0" borderId="10" xfId="55" applyFont="1" applyBorder="1" applyAlignment="1">
      <alignment horizontal="center" vertical="center" textRotation="90" wrapText="1"/>
    </xf>
    <xf numFmtId="0" fontId="35" fillId="0" borderId="10" xfId="55" applyFont="1" applyBorder="1" applyAlignment="1">
      <alignment horizontal="center"/>
    </xf>
    <xf numFmtId="0" fontId="35" fillId="0" borderId="10" xfId="55" applyFont="1" applyBorder="1" applyAlignment="1">
      <alignment horizontal="center" vertical="center"/>
    </xf>
    <xf numFmtId="0" fontId="35" fillId="0" borderId="0" xfId="55" applyFont="1"/>
    <xf numFmtId="0" fontId="35" fillId="0" borderId="10" xfId="55" applyFont="1" applyBorder="1" applyAlignment="1">
      <alignment horizontal="center" vertical="center" textRotation="90"/>
    </xf>
    <xf numFmtId="0" fontId="35" fillId="0" borderId="0" xfId="55" applyFont="1" applyAlignment="1">
      <alignment horizontal="center" vertical="center"/>
    </xf>
    <xf numFmtId="0" fontId="11" fillId="24" borderId="10" xfId="37" applyFont="1" applyFill="1" applyBorder="1" applyAlignment="1">
      <alignment horizontal="center" vertical="center" wrapText="1"/>
    </xf>
    <xf numFmtId="0" fontId="35" fillId="24" borderId="0" xfId="55" applyFont="1" applyFill="1" applyAlignment="1">
      <alignment horizontal="center" vertical="center"/>
    </xf>
    <xf numFmtId="0" fontId="11" fillId="24" borderId="0" xfId="37" applyFont="1" applyFill="1" applyAlignment="1">
      <alignment horizontal="center"/>
    </xf>
    <xf numFmtId="0" fontId="11" fillId="24" borderId="10" xfId="37" applyFont="1" applyFill="1" applyBorder="1" applyAlignment="1">
      <alignment horizontal="center" vertical="center" textRotation="90" wrapText="1"/>
    </xf>
    <xf numFmtId="0" fontId="11" fillId="0" borderId="0" xfId="280" applyFont="1" applyFill="1" applyAlignment="1">
      <alignment horizontal="left" vertical="center" wrapText="1"/>
    </xf>
    <xf numFmtId="0" fontId="35" fillId="0" borderId="0" xfId="55" applyFont="1" applyAlignment="1">
      <alignment horizontal="center" vertical="center"/>
    </xf>
    <xf numFmtId="0" fontId="35" fillId="24" borderId="0" xfId="55" applyFont="1" applyFill="1" applyAlignment="1">
      <alignment horizontal="center" vertical="center"/>
    </xf>
    <xf numFmtId="0" fontId="11" fillId="24" borderId="10" xfId="37" applyFont="1" applyFill="1" applyBorder="1" applyAlignment="1">
      <alignment horizontal="center" vertical="center" wrapText="1"/>
    </xf>
    <xf numFmtId="0" fontId="35" fillId="0" borderId="10" xfId="55" applyFont="1" applyBorder="1" applyAlignment="1">
      <alignment horizontal="center" vertical="center" textRotation="90" wrapText="1"/>
    </xf>
    <xf numFmtId="0" fontId="11" fillId="0" borderId="0" xfId="37" applyFont="1" applyAlignment="1">
      <alignment horizontal="left" wrapText="1"/>
    </xf>
    <xf numFmtId="0" fontId="11" fillId="24" borderId="11" xfId="37" applyFont="1" applyFill="1" applyBorder="1" applyAlignment="1">
      <alignment horizontal="center" vertical="center" wrapText="1"/>
    </xf>
    <xf numFmtId="0" fontId="11" fillId="0" borderId="10" xfId="37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37" fillId="0" borderId="0" xfId="37" applyFont="1" applyFill="1" applyAlignment="1">
      <alignment horizontal="center" wrapText="1"/>
    </xf>
    <xf numFmtId="0" fontId="37" fillId="0" borderId="0" xfId="37" applyFont="1" applyFill="1" applyAlignment="1">
      <alignment wrapText="1"/>
    </xf>
    <xf numFmtId="0" fontId="37" fillId="0" borderId="0" xfId="37" applyFont="1" applyFill="1" applyBorder="1" applyAlignment="1">
      <alignment horizontal="center"/>
    </xf>
    <xf numFmtId="0" fontId="57" fillId="0" borderId="0" xfId="37" applyFont="1" applyFill="1" applyBorder="1" applyAlignment="1">
      <alignment horizontal="center"/>
    </xf>
    <xf numFmtId="0" fontId="37" fillId="0" borderId="0" xfId="0" applyFont="1" applyFill="1" applyAlignment="1">
      <alignment horizontal="center"/>
    </xf>
    <xf numFmtId="0" fontId="37" fillId="24" borderId="0" xfId="37" applyFont="1" applyFill="1" applyBorder="1" applyAlignment="1"/>
    <xf numFmtId="0" fontId="37" fillId="24" borderId="0" xfId="37" applyFont="1" applyFill="1" applyAlignment="1">
      <alignment wrapText="1"/>
    </xf>
    <xf numFmtId="0" fontId="37" fillId="24" borderId="0" xfId="37" applyFont="1" applyFill="1" applyBorder="1" applyAlignment="1">
      <alignment horizontal="center"/>
    </xf>
    <xf numFmtId="0" fontId="37" fillId="24" borderId="0" xfId="0" applyFont="1" applyFill="1" applyAlignment="1"/>
    <xf numFmtId="0" fontId="58" fillId="24" borderId="0" xfId="55" applyFont="1" applyFill="1" applyAlignment="1">
      <alignment vertical="center"/>
    </xf>
    <xf numFmtId="0" fontId="11" fillId="24" borderId="16" xfId="37" applyFont="1" applyFill="1" applyBorder="1" applyAlignment="1">
      <alignment horizontal="center" vertical="center" wrapText="1"/>
    </xf>
    <xf numFmtId="0" fontId="11" fillId="24" borderId="12" xfId="37" applyFont="1" applyFill="1" applyBorder="1" applyAlignment="1">
      <alignment horizontal="center" vertical="center" wrapText="1"/>
    </xf>
    <xf numFmtId="0" fontId="37" fillId="0" borderId="0" xfId="37" applyFont="1" applyFill="1" applyBorder="1" applyAlignment="1"/>
    <xf numFmtId="0" fontId="37" fillId="0" borderId="0" xfId="0" applyFont="1" applyFill="1" applyAlignment="1"/>
    <xf numFmtId="0" fontId="58" fillId="0" borderId="0" xfId="55" applyFont="1" applyAlignment="1">
      <alignment vertical="center"/>
    </xf>
    <xf numFmtId="0" fontId="11" fillId="0" borderId="0" xfId="46" applyFont="1" applyBorder="1" applyAlignment="1"/>
    <xf numFmtId="0" fontId="33" fillId="0" borderId="0" xfId="45" applyFont="1" applyFill="1" applyBorder="1" applyAlignment="1">
      <alignment vertical="center"/>
    </xf>
    <xf numFmtId="0" fontId="33" fillId="0" borderId="0" xfId="45" applyFont="1" applyBorder="1" applyAlignment="1">
      <alignment vertical="center"/>
    </xf>
    <xf numFmtId="0" fontId="33" fillId="0" borderId="10" xfId="45" applyFont="1" applyFill="1" applyBorder="1" applyAlignment="1">
      <alignment horizontal="center" vertical="center" wrapText="1"/>
    </xf>
    <xf numFmtId="0" fontId="11" fillId="0" borderId="11" xfId="37" applyFont="1" applyFill="1" applyBorder="1" applyAlignment="1">
      <alignment horizontal="center" vertical="center" wrapText="1"/>
    </xf>
    <xf numFmtId="0" fontId="33" fillId="0" borderId="10" xfId="45" applyFont="1" applyFill="1" applyBorder="1" applyAlignment="1">
      <alignment horizontal="center" vertical="center"/>
    </xf>
    <xf numFmtId="0" fontId="33" fillId="24" borderId="10" xfId="45" applyFont="1" applyFill="1" applyBorder="1" applyAlignment="1">
      <alignment horizontal="center" vertical="center"/>
    </xf>
    <xf numFmtId="0" fontId="33" fillId="0" borderId="10" xfId="45" applyFont="1" applyFill="1" applyBorder="1" applyAlignment="1">
      <alignment horizontal="center" vertical="center"/>
    </xf>
    <xf numFmtId="0" fontId="37" fillId="0" borderId="0" xfId="37" applyFont="1" applyFill="1" applyBorder="1" applyAlignment="1">
      <alignment vertical="center"/>
    </xf>
    <xf numFmtId="0" fontId="11" fillId="0" borderId="0" xfId="46" applyFont="1" applyFill="1" applyBorder="1" applyAlignment="1"/>
    <xf numFmtId="0" fontId="11" fillId="0" borderId="0" xfId="46" applyFont="1" applyAlignment="1"/>
    <xf numFmtId="0" fontId="34" fillId="24" borderId="10" xfId="45" applyFont="1" applyFill="1" applyBorder="1" applyAlignment="1">
      <alignment horizontal="center" vertical="center"/>
    </xf>
    <xf numFmtId="0" fontId="35" fillId="0" borderId="0" xfId="37" applyFont="1" applyFill="1" applyBorder="1" applyAlignment="1">
      <alignment horizontal="center" vertical="center"/>
    </xf>
    <xf numFmtId="0" fontId="35" fillId="0" borderId="0" xfId="37" applyFont="1" applyFill="1" applyBorder="1" applyAlignment="1">
      <alignment horizontal="center"/>
    </xf>
    <xf numFmtId="0" fontId="37" fillId="0" borderId="0" xfId="37" applyFont="1" applyFill="1" applyBorder="1" applyAlignment="1">
      <alignment vertical="center" wrapText="1"/>
    </xf>
    <xf numFmtId="0" fontId="35" fillId="0" borderId="0" xfId="55" applyFont="1" applyBorder="1" applyAlignment="1">
      <alignment horizontal="center" vertical="center" wrapText="1"/>
    </xf>
    <xf numFmtId="0" fontId="35" fillId="0" borderId="0" xfId="55" applyFont="1" applyBorder="1" applyAlignment="1">
      <alignment horizontal="center" vertical="center" wrapText="1"/>
    </xf>
    <xf numFmtId="0" fontId="35" fillId="24" borderId="10" xfId="55" applyFont="1" applyFill="1" applyBorder="1" applyAlignment="1">
      <alignment horizontal="center" vertical="center" wrapText="1"/>
    </xf>
    <xf numFmtId="49" fontId="35" fillId="0" borderId="10" xfId="55" applyNumberFormat="1" applyFont="1" applyBorder="1" applyAlignment="1">
      <alignment horizontal="center"/>
    </xf>
    <xf numFmtId="0" fontId="11" fillId="24" borderId="10" xfId="37" applyFont="1" applyFill="1" applyBorder="1" applyAlignment="1">
      <alignment horizontal="center" vertical="center" wrapText="1"/>
    </xf>
    <xf numFmtId="0" fontId="11" fillId="0" borderId="11" xfId="37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11" fillId="24" borderId="11" xfId="37" applyFont="1" applyFill="1" applyBorder="1" applyAlignment="1">
      <alignment horizontal="center" vertical="center" wrapText="1"/>
    </xf>
    <xf numFmtId="0" fontId="11" fillId="24" borderId="16" xfId="37" applyFont="1" applyFill="1" applyBorder="1" applyAlignment="1">
      <alignment horizontal="center" vertical="center" wrapText="1"/>
    </xf>
    <xf numFmtId="0" fontId="11" fillId="0" borderId="27" xfId="0" applyFont="1" applyFill="1" applyBorder="1"/>
    <xf numFmtId="0" fontId="11" fillId="0" borderId="30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1" fillId="0" borderId="38" xfId="0" applyFont="1" applyFill="1" applyBorder="1"/>
    <xf numFmtId="0" fontId="11" fillId="0" borderId="32" xfId="0" applyFont="1" applyFill="1" applyBorder="1"/>
    <xf numFmtId="0" fontId="11" fillId="0" borderId="31" xfId="0" applyFont="1" applyFill="1" applyBorder="1"/>
    <xf numFmtId="0" fontId="11" fillId="0" borderId="42" xfId="0" applyFont="1" applyFill="1" applyBorder="1"/>
    <xf numFmtId="0" fontId="11" fillId="0" borderId="13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49" fontId="47" fillId="0" borderId="15" xfId="57" applyNumberFormat="1" applyFont="1" applyFill="1" applyBorder="1" applyAlignment="1">
      <alignment horizontal="left" vertical="center"/>
    </xf>
    <xf numFmtId="0" fontId="38" fillId="24" borderId="0" xfId="55" applyFont="1" applyFill="1" applyAlignment="1">
      <alignment vertical="center"/>
    </xf>
    <xf numFmtId="0" fontId="11" fillId="24" borderId="0" xfId="37" applyFont="1" applyFill="1" applyAlignment="1"/>
    <xf numFmtId="0" fontId="33" fillId="24" borderId="0" xfId="45" applyFont="1" applyFill="1" applyBorder="1" applyAlignment="1">
      <alignment vertical="center"/>
    </xf>
    <xf numFmtId="0" fontId="33" fillId="24" borderId="10" xfId="45" applyFont="1" applyFill="1" applyBorder="1" applyAlignment="1">
      <alignment horizontal="center" vertical="center" wrapText="1"/>
    </xf>
    <xf numFmtId="16" fontId="33" fillId="24" borderId="10" xfId="45" applyNumberFormat="1" applyFont="1" applyFill="1" applyBorder="1" applyAlignment="1">
      <alignment horizontal="center" vertical="center"/>
    </xf>
    <xf numFmtId="14" fontId="33" fillId="24" borderId="10" xfId="45" applyNumberFormat="1" applyFont="1" applyFill="1" applyBorder="1" applyAlignment="1">
      <alignment horizontal="center" vertical="center"/>
    </xf>
    <xf numFmtId="0" fontId="37" fillId="0" borderId="21" xfId="46" applyFont="1" applyFill="1" applyBorder="1" applyAlignment="1"/>
    <xf numFmtId="0" fontId="33" fillId="0" borderId="11" xfId="45" applyFont="1" applyFill="1" applyBorder="1" applyAlignment="1">
      <alignment horizontal="center" vertical="center"/>
    </xf>
    <xf numFmtId="14" fontId="33" fillId="0" borderId="11" xfId="45" applyNumberFormat="1" applyFont="1" applyFill="1" applyBorder="1" applyAlignment="1">
      <alignment horizontal="center" vertical="center"/>
    </xf>
    <xf numFmtId="0" fontId="33" fillId="0" borderId="0" xfId="45" applyFont="1" applyFill="1" applyBorder="1" applyAlignment="1">
      <alignment vertical="center" wrapText="1"/>
    </xf>
    <xf numFmtId="0" fontId="34" fillId="0" borderId="0" xfId="45" applyFont="1" applyFill="1" applyBorder="1" applyAlignment="1">
      <alignment vertical="center" wrapText="1"/>
    </xf>
    <xf numFmtId="0" fontId="11" fillId="0" borderId="10" xfId="37" applyNumberFormat="1" applyFont="1" applyBorder="1" applyAlignment="1">
      <alignment horizontal="center" vertical="center" wrapText="1"/>
    </xf>
    <xf numFmtId="0" fontId="11" fillId="0" borderId="10" xfId="37" applyNumberFormat="1" applyFont="1" applyBorder="1" applyAlignment="1">
      <alignment horizontal="center" vertical="center"/>
    </xf>
    <xf numFmtId="1" fontId="11" fillId="0" borderId="0" xfId="37" applyNumberFormat="1" applyFont="1" applyAlignment="1">
      <alignment horizontal="left" vertical="top"/>
    </xf>
    <xf numFmtId="0" fontId="61" fillId="0" borderId="0" xfId="55" applyFont="1" applyAlignment="1">
      <alignment vertical="center"/>
    </xf>
    <xf numFmtId="0" fontId="37" fillId="0" borderId="0" xfId="46" applyFont="1" applyFill="1" applyBorder="1" applyAlignment="1"/>
    <xf numFmtId="0" fontId="55" fillId="0" borderId="10" xfId="57" applyFont="1" applyFill="1" applyBorder="1" applyAlignment="1">
      <alignment horizontal="center" vertical="center" wrapText="1"/>
    </xf>
    <xf numFmtId="0" fontId="55" fillId="0" borderId="18" xfId="57" applyFont="1" applyFill="1" applyBorder="1" applyAlignment="1">
      <alignment horizontal="center" vertical="center" wrapText="1"/>
    </xf>
    <xf numFmtId="0" fontId="11" fillId="0" borderId="26" xfId="57" applyFont="1" applyFill="1" applyBorder="1" applyAlignment="1">
      <alignment horizontal="center" vertical="center" wrapText="1"/>
    </xf>
    <xf numFmtId="0" fontId="11" fillId="24" borderId="12" xfId="37" applyFont="1" applyFill="1" applyBorder="1" applyAlignment="1">
      <alignment horizontal="center" vertical="center" wrapText="1"/>
    </xf>
    <xf numFmtId="0" fontId="11" fillId="24" borderId="18" xfId="37" applyFont="1" applyFill="1" applyBorder="1" applyAlignment="1">
      <alignment horizontal="center" vertical="center" wrapText="1"/>
    </xf>
    <xf numFmtId="0" fontId="33" fillId="0" borderId="10" xfId="45" applyFont="1" applyFill="1" applyBorder="1" applyAlignment="1">
      <alignment horizontal="center" vertical="center"/>
    </xf>
    <xf numFmtId="0" fontId="34" fillId="0" borderId="12" xfId="45" applyFont="1" applyFill="1" applyBorder="1" applyAlignment="1">
      <alignment horizontal="center" vertical="center"/>
    </xf>
    <xf numFmtId="0" fontId="34" fillId="0" borderId="24" xfId="45" applyFont="1" applyFill="1" applyBorder="1" applyAlignment="1">
      <alignment horizontal="center" vertical="center"/>
    </xf>
    <xf numFmtId="0" fontId="34" fillId="0" borderId="18" xfId="45" applyFont="1" applyFill="1" applyBorder="1" applyAlignment="1">
      <alignment horizontal="center" vertical="center"/>
    </xf>
    <xf numFmtId="0" fontId="11" fillId="24" borderId="10" xfId="37" applyFont="1" applyFill="1" applyBorder="1" applyAlignment="1">
      <alignment horizontal="center" vertical="center" wrapText="1"/>
    </xf>
    <xf numFmtId="0" fontId="11" fillId="0" borderId="10" xfId="37" applyFont="1" applyFill="1" applyBorder="1" applyAlignment="1">
      <alignment horizontal="center" vertical="center" wrapText="1"/>
    </xf>
    <xf numFmtId="0" fontId="33" fillId="0" borderId="10" xfId="45" applyFont="1" applyFill="1" applyBorder="1" applyAlignment="1">
      <alignment horizontal="center" vertical="center"/>
    </xf>
    <xf numFmtId="0" fontId="33" fillId="24" borderId="10" xfId="45" applyFont="1" applyFill="1" applyBorder="1" applyAlignment="1">
      <alignment horizontal="center" vertical="center"/>
    </xf>
    <xf numFmtId="1" fontId="62" fillId="0" borderId="10" xfId="0" quotePrefix="1" applyNumberFormat="1" applyFont="1" applyFill="1" applyBorder="1" applyAlignment="1">
      <alignment vertical="center"/>
    </xf>
    <xf numFmtId="1" fontId="62" fillId="0" borderId="10" xfId="0" applyNumberFormat="1" applyFont="1" applyFill="1" applyBorder="1" applyAlignment="1">
      <alignment vertical="center" wrapText="1"/>
    </xf>
    <xf numFmtId="3" fontId="11" fillId="0" borderId="10" xfId="0" applyNumberFormat="1" applyFont="1" applyFill="1" applyBorder="1" applyAlignment="1">
      <alignment horizontal="right"/>
    </xf>
    <xf numFmtId="1" fontId="62" fillId="24" borderId="10" xfId="0" applyNumberFormat="1" applyFont="1" applyFill="1" applyBorder="1" applyAlignment="1">
      <alignment vertical="center" wrapText="1"/>
    </xf>
    <xf numFmtId="0" fontId="62" fillId="0" borderId="10" xfId="0" applyFont="1" applyFill="1" applyBorder="1" applyAlignment="1">
      <alignment wrapText="1"/>
    </xf>
    <xf numFmtId="0" fontId="38" fillId="24" borderId="0" xfId="0" applyFont="1" applyFill="1" applyAlignment="1">
      <alignment vertical="center"/>
    </xf>
    <xf numFmtId="0" fontId="11" fillId="0" borderId="10" xfId="36" applyFont="1" applyBorder="1" applyAlignment="1">
      <alignment horizontal="center" vertical="center" wrapText="1"/>
    </xf>
    <xf numFmtId="169" fontId="11" fillId="0" borderId="10" xfId="0" applyNumberFormat="1" applyFont="1" applyFill="1" applyBorder="1" applyAlignment="1">
      <alignment horizontal="right"/>
    </xf>
    <xf numFmtId="170" fontId="11" fillId="0" borderId="10" xfId="0" applyNumberFormat="1" applyFont="1" applyFill="1" applyBorder="1" applyAlignment="1">
      <alignment horizontal="right"/>
    </xf>
    <xf numFmtId="169" fontId="11" fillId="0" borderId="10" xfId="0" applyNumberFormat="1" applyFont="1" applyBorder="1" applyAlignment="1">
      <alignment horizontal="right"/>
    </xf>
    <xf numFmtId="3" fontId="11" fillId="0" borderId="10" xfId="0" applyNumberFormat="1" applyFont="1" applyBorder="1" applyAlignment="1">
      <alignment horizontal="right"/>
    </xf>
    <xf numFmtId="3" fontId="35" fillId="0" borderId="10" xfId="55" applyNumberFormat="1" applyFont="1" applyBorder="1" applyAlignment="1">
      <alignment horizontal="right"/>
    </xf>
    <xf numFmtId="0" fontId="11" fillId="24" borderId="10" xfId="37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 textRotation="90" wrapText="1"/>
    </xf>
    <xf numFmtId="0" fontId="33" fillId="24" borderId="10" xfId="45" applyFont="1" applyFill="1" applyBorder="1" applyAlignment="1">
      <alignment horizontal="center" vertical="center" wrapText="1"/>
    </xf>
    <xf numFmtId="0" fontId="40" fillId="24" borderId="10" xfId="55" applyFont="1" applyFill="1" applyBorder="1" applyAlignment="1">
      <alignment horizontal="center" vertical="center" textRotation="90" wrapText="1"/>
    </xf>
    <xf numFmtId="49" fontId="35" fillId="24" borderId="10" xfId="55" applyNumberFormat="1" applyFont="1" applyFill="1" applyBorder="1" applyAlignment="1">
      <alignment horizontal="center"/>
    </xf>
    <xf numFmtId="0" fontId="11" fillId="24" borderId="10" xfId="37" applyFont="1" applyFill="1" applyBorder="1" applyAlignment="1">
      <alignment horizontal="center" textRotation="90" wrapText="1"/>
    </xf>
    <xf numFmtId="1" fontId="11" fillId="0" borderId="10" xfId="0" applyNumberFormat="1" applyFont="1" applyBorder="1" applyAlignment="1">
      <alignment horizontal="right"/>
    </xf>
    <xf numFmtId="0" fontId="11" fillId="0" borderId="0" xfId="280" applyFont="1" applyFill="1" applyAlignment="1">
      <alignment horizontal="left" vertical="center" wrapText="1"/>
    </xf>
    <xf numFmtId="0" fontId="37" fillId="0" borderId="0" xfId="57" applyFont="1" applyAlignment="1">
      <alignment horizontal="right"/>
    </xf>
    <xf numFmtId="171" fontId="47" fillId="0" borderId="25" xfId="57" applyNumberFormat="1" applyFont="1" applyFill="1" applyBorder="1" applyAlignment="1">
      <alignment horizontal="center" vertical="center"/>
    </xf>
    <xf numFmtId="171" fontId="47" fillId="0" borderId="26" xfId="57" applyNumberFormat="1" applyFont="1" applyFill="1" applyBorder="1" applyAlignment="1">
      <alignment horizontal="center" vertical="center"/>
    </xf>
    <xf numFmtId="4" fontId="47" fillId="0" borderId="26" xfId="624" applyNumberFormat="1" applyFont="1" applyFill="1" applyBorder="1" applyAlignment="1">
      <alignment horizontal="center" vertical="center"/>
    </xf>
    <xf numFmtId="4" fontId="47" fillId="0" borderId="27" xfId="0" applyNumberFormat="1" applyFont="1" applyFill="1" applyBorder="1" applyAlignment="1">
      <alignment wrapText="1"/>
    </xf>
    <xf numFmtId="171" fontId="47" fillId="0" borderId="29" xfId="57" applyNumberFormat="1" applyFont="1" applyFill="1" applyBorder="1" applyAlignment="1">
      <alignment horizontal="center" vertical="center"/>
    </xf>
    <xf numFmtId="171" fontId="47" fillId="0" borderId="10" xfId="57" applyNumberFormat="1" applyFont="1" applyFill="1" applyBorder="1" applyAlignment="1">
      <alignment horizontal="center" vertical="center"/>
    </xf>
    <xf numFmtId="4" fontId="47" fillId="0" borderId="10" xfId="624" applyNumberFormat="1" applyFont="1" applyFill="1" applyBorder="1" applyAlignment="1">
      <alignment horizontal="center" vertical="center"/>
    </xf>
    <xf numFmtId="4" fontId="47" fillId="0" borderId="30" xfId="0" applyNumberFormat="1" applyFont="1" applyFill="1" applyBorder="1" applyAlignment="1">
      <alignment wrapText="1"/>
    </xf>
    <xf numFmtId="171" fontId="47" fillId="0" borderId="29" xfId="625" applyNumberFormat="1" applyFont="1" applyFill="1" applyBorder="1" applyAlignment="1">
      <alignment horizontal="center" vertical="center"/>
    </xf>
    <xf numFmtId="171" fontId="47" fillId="0" borderId="10" xfId="0" applyNumberFormat="1" applyFont="1" applyFill="1" applyBorder="1" applyAlignment="1">
      <alignment horizontal="center" vertical="center"/>
    </xf>
    <xf numFmtId="0" fontId="11" fillId="0" borderId="32" xfId="57" applyFont="1" applyFill="1" applyBorder="1" applyAlignment="1">
      <alignment horizontal="left" vertical="center" indent="1"/>
    </xf>
    <xf numFmtId="171" fontId="47" fillId="0" borderId="39" xfId="625" applyNumberFormat="1" applyFont="1" applyFill="1" applyBorder="1" applyAlignment="1">
      <alignment horizontal="center" vertical="center"/>
    </xf>
    <xf numFmtId="171" fontId="47" fillId="0" borderId="32" xfId="0" applyNumberFormat="1" applyFont="1" applyFill="1" applyBorder="1" applyAlignment="1">
      <alignment horizontal="center" vertical="center"/>
    </xf>
    <xf numFmtId="4" fontId="47" fillId="0" borderId="32" xfId="624" applyNumberFormat="1" applyFont="1" applyFill="1" applyBorder="1" applyAlignment="1">
      <alignment horizontal="center" vertical="center"/>
    </xf>
    <xf numFmtId="4" fontId="47" fillId="0" borderId="31" xfId="0" applyNumberFormat="1" applyFont="1" applyFill="1" applyBorder="1" applyAlignment="1">
      <alignment wrapText="1"/>
    </xf>
    <xf numFmtId="0" fontId="47" fillId="0" borderId="14" xfId="57" applyFont="1" applyFill="1" applyBorder="1" applyAlignment="1">
      <alignment horizontal="center" vertical="center"/>
    </xf>
    <xf numFmtId="4" fontId="11" fillId="24" borderId="0" xfId="57" applyNumberFormat="1" applyFont="1" applyFill="1"/>
    <xf numFmtId="0" fontId="47" fillId="0" borderId="12" xfId="57" applyFont="1" applyFill="1" applyBorder="1" applyAlignment="1">
      <alignment horizontal="center" vertical="center"/>
    </xf>
    <xf numFmtId="171" fontId="47" fillId="0" borderId="29" xfId="625" applyNumberFormat="1" applyFont="1" applyFill="1" applyBorder="1" applyAlignment="1"/>
    <xf numFmtId="171" fontId="11" fillId="0" borderId="10" xfId="0" applyNumberFormat="1" applyFont="1" applyFill="1" applyBorder="1"/>
    <xf numFmtId="0" fontId="47" fillId="0" borderId="16" xfId="57" applyFont="1" applyFill="1" applyBorder="1" applyAlignment="1">
      <alignment horizontal="center" vertical="center"/>
    </xf>
    <xf numFmtId="171" fontId="47" fillId="0" borderId="37" xfId="625" applyNumberFormat="1" applyFont="1" applyFill="1" applyBorder="1" applyAlignment="1">
      <alignment horizontal="center" vertical="center"/>
    </xf>
    <xf numFmtId="171" fontId="47" fillId="0" borderId="11" xfId="0" applyNumberFormat="1" applyFont="1" applyFill="1" applyBorder="1" applyAlignment="1">
      <alignment horizontal="center" vertical="center"/>
    </xf>
    <xf numFmtId="4" fontId="47" fillId="0" borderId="11" xfId="624" applyNumberFormat="1" applyFont="1" applyFill="1" applyBorder="1" applyAlignment="1">
      <alignment horizontal="center" vertical="center"/>
    </xf>
    <xf numFmtId="4" fontId="47" fillId="0" borderId="38" xfId="0" applyNumberFormat="1" applyFont="1" applyFill="1" applyBorder="1" applyAlignment="1">
      <alignment wrapText="1"/>
    </xf>
    <xf numFmtId="0" fontId="47" fillId="0" borderId="46" xfId="57" applyFont="1" applyFill="1" applyBorder="1" applyAlignment="1">
      <alignment horizontal="center" vertical="center"/>
    </xf>
    <xf numFmtId="171" fontId="47" fillId="0" borderId="26" xfId="0" applyNumberFormat="1" applyFont="1" applyFill="1" applyBorder="1" applyAlignment="1">
      <alignment horizontal="center" vertical="center"/>
    </xf>
    <xf numFmtId="0" fontId="47" fillId="0" borderId="50" xfId="57" applyFont="1" applyFill="1" applyBorder="1" applyAlignment="1">
      <alignment horizontal="center" vertical="center"/>
    </xf>
    <xf numFmtId="171" fontId="47" fillId="0" borderId="13" xfId="0" applyNumberFormat="1" applyFont="1" applyFill="1" applyBorder="1" applyAlignment="1">
      <alignment horizontal="center" vertical="center"/>
    </xf>
    <xf numFmtId="4" fontId="47" fillId="0" borderId="13" xfId="624" applyNumberFormat="1" applyFont="1" applyFill="1" applyBorder="1" applyAlignment="1">
      <alignment horizontal="center" vertical="center"/>
    </xf>
    <xf numFmtId="4" fontId="47" fillId="0" borderId="42" xfId="0" applyNumberFormat="1" applyFont="1" applyFill="1" applyBorder="1" applyAlignment="1">
      <alignment wrapText="1"/>
    </xf>
    <xf numFmtId="171" fontId="47" fillId="0" borderId="10" xfId="625" applyNumberFormat="1" applyFont="1" applyFill="1" applyBorder="1" applyAlignment="1"/>
    <xf numFmtId="4" fontId="47" fillId="0" borderId="10" xfId="0" applyNumberFormat="1" applyFont="1" applyFill="1" applyBorder="1" applyAlignment="1">
      <alignment horizontal="center" vertical="center"/>
    </xf>
    <xf numFmtId="171" fontId="47" fillId="0" borderId="13" xfId="625" applyNumberFormat="1" applyFont="1" applyFill="1" applyBorder="1" applyAlignment="1"/>
    <xf numFmtId="171" fontId="11" fillId="0" borderId="13" xfId="0" applyNumberFormat="1" applyFont="1" applyFill="1" applyBorder="1"/>
    <xf numFmtId="171" fontId="47" fillId="0" borderId="24" xfId="57" applyNumberFormat="1" applyFont="1" applyFill="1" applyBorder="1" applyAlignment="1">
      <alignment horizontal="center" vertical="center"/>
    </xf>
    <xf numFmtId="171" fontId="47" fillId="0" borderId="10" xfId="0" applyNumberFormat="1" applyFont="1" applyFill="1" applyBorder="1"/>
    <xf numFmtId="0" fontId="47" fillId="0" borderId="10" xfId="0" applyFont="1" applyFill="1" applyBorder="1"/>
    <xf numFmtId="0" fontId="47" fillId="0" borderId="13" xfId="0" applyFont="1" applyFill="1" applyBorder="1"/>
    <xf numFmtId="171" fontId="47" fillId="0" borderId="18" xfId="57" applyNumberFormat="1" applyFont="1" applyFill="1" applyBorder="1" applyAlignment="1">
      <alignment horizontal="center" vertical="center"/>
    </xf>
    <xf numFmtId="172" fontId="47" fillId="24" borderId="10" xfId="626" applyNumberFormat="1" applyFont="1" applyFill="1" applyBorder="1" applyAlignment="1">
      <alignment horizontal="center" vertical="center"/>
    </xf>
    <xf numFmtId="2" fontId="47" fillId="0" borderId="24" xfId="57" applyNumberFormat="1" applyFont="1" applyFill="1" applyBorder="1" applyAlignment="1">
      <alignment horizontal="center" vertical="center"/>
    </xf>
    <xf numFmtId="2" fontId="47" fillId="0" borderId="10" xfId="0" applyNumberFormat="1" applyFont="1" applyFill="1" applyBorder="1" applyAlignment="1">
      <alignment horizontal="center" vertical="center"/>
    </xf>
    <xf numFmtId="171" fontId="47" fillId="0" borderId="21" xfId="57" applyNumberFormat="1" applyFont="1" applyFill="1" applyBorder="1" applyAlignment="1">
      <alignment horizontal="center" vertical="center"/>
    </xf>
    <xf numFmtId="171" fontId="47" fillId="0" borderId="13" xfId="57" applyNumberFormat="1" applyFont="1" applyFill="1" applyBorder="1" applyAlignment="1">
      <alignment horizontal="center" vertical="center" wrapText="1"/>
    </xf>
    <xf numFmtId="4" fontId="47" fillId="0" borderId="13" xfId="57" applyNumberFormat="1" applyFont="1" applyFill="1" applyBorder="1" applyAlignment="1">
      <alignment horizontal="center" vertical="center" wrapText="1"/>
    </xf>
    <xf numFmtId="4" fontId="47" fillId="0" borderId="10" xfId="57" applyNumberFormat="1" applyFont="1" applyFill="1" applyBorder="1" applyAlignment="1">
      <alignment horizontal="center" vertical="center" wrapText="1"/>
    </xf>
    <xf numFmtId="4" fontId="11" fillId="0" borderId="10" xfId="57" applyNumberFormat="1" applyFont="1" applyFill="1" applyBorder="1" applyAlignment="1">
      <alignment horizontal="left" vertical="center" wrapText="1"/>
    </xf>
    <xf numFmtId="171" fontId="47" fillId="0" borderId="10" xfId="0" applyNumberFormat="1" applyFont="1" applyFill="1" applyBorder="1" applyAlignment="1">
      <alignment horizontal="center" vertical="center" wrapText="1"/>
    </xf>
    <xf numFmtId="0" fontId="63" fillId="0" borderId="0" xfId="55" applyFont="1"/>
    <xf numFmtId="0" fontId="11" fillId="0" borderId="0" xfId="37" applyFont="1" applyFill="1" applyBorder="1" applyAlignment="1">
      <alignment vertical="center" wrapText="1"/>
    </xf>
    <xf numFmtId="1" fontId="62" fillId="0" borderId="0" xfId="0" quotePrefix="1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/>
    </xf>
    <xf numFmtId="170" fontId="11" fillId="0" borderId="0" xfId="0" applyNumberFormat="1" applyFont="1" applyFill="1" applyBorder="1" applyAlignment="1">
      <alignment horizontal="right"/>
    </xf>
    <xf numFmtId="169" fontId="11" fillId="0" borderId="0" xfId="0" applyNumberFormat="1" applyFont="1" applyFill="1" applyBorder="1" applyAlignment="1">
      <alignment horizontal="right"/>
    </xf>
    <xf numFmtId="0" fontId="63" fillId="0" borderId="0" xfId="55" applyFont="1" applyAlignment="1"/>
    <xf numFmtId="171" fontId="47" fillId="0" borderId="13" xfId="0" applyNumberFormat="1" applyFont="1" applyFill="1" applyBorder="1"/>
    <xf numFmtId="3" fontId="47" fillId="0" borderId="24" xfId="57" applyNumberFormat="1" applyFont="1" applyFill="1" applyBorder="1" applyAlignment="1">
      <alignment horizontal="center" vertical="center"/>
    </xf>
    <xf numFmtId="3" fontId="47" fillId="0" borderId="10" xfId="0" applyNumberFormat="1" applyFont="1" applyFill="1" applyBorder="1"/>
    <xf numFmtId="171" fontId="37" fillId="0" borderId="10" xfId="0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47" fillId="0" borderId="10" xfId="0" applyNumberFormat="1" applyFont="1" applyFill="1" applyBorder="1" applyAlignment="1">
      <alignment horizontal="left" vertical="center" wrapText="1"/>
    </xf>
    <xf numFmtId="171" fontId="37" fillId="0" borderId="10" xfId="0" applyNumberFormat="1" applyFont="1" applyFill="1" applyBorder="1" applyAlignment="1">
      <alignment vertical="center"/>
    </xf>
    <xf numFmtId="3" fontId="37" fillId="0" borderId="10" xfId="0" applyNumberFormat="1" applyFont="1" applyFill="1" applyBorder="1" applyAlignment="1">
      <alignment vertical="center"/>
    </xf>
    <xf numFmtId="171" fontId="11" fillId="24" borderId="0" xfId="57" applyNumberFormat="1" applyFont="1" applyFill="1" applyAlignment="1">
      <alignment vertical="center"/>
    </xf>
    <xf numFmtId="173" fontId="47" fillId="0" borderId="10" xfId="0" applyNumberFormat="1" applyFont="1" applyFill="1" applyBorder="1" applyAlignment="1">
      <alignment horizontal="center" vertical="center"/>
    </xf>
    <xf numFmtId="171" fontId="11" fillId="24" borderId="0" xfId="57" applyNumberFormat="1" applyFont="1" applyFill="1"/>
    <xf numFmtId="173" fontId="47" fillId="0" borderId="41" xfId="625" applyNumberFormat="1" applyFont="1" applyFill="1" applyBorder="1" applyAlignment="1">
      <alignment horizontal="center" vertical="center"/>
    </xf>
    <xf numFmtId="173" fontId="47" fillId="0" borderId="13" xfId="0" applyNumberFormat="1" applyFont="1" applyFill="1" applyBorder="1" applyAlignment="1">
      <alignment horizontal="center" vertical="center"/>
    </xf>
    <xf numFmtId="173" fontId="47" fillId="0" borderId="29" xfId="625" applyNumberFormat="1" applyFont="1" applyFill="1" applyBorder="1" applyAlignment="1">
      <alignment horizontal="center" vertical="center"/>
    </xf>
    <xf numFmtId="2" fontId="11" fillId="24" borderId="0" xfId="57" applyNumberFormat="1" applyFont="1" applyFill="1"/>
    <xf numFmtId="2" fontId="11" fillId="24" borderId="0" xfId="57" applyNumberFormat="1" applyFont="1" applyFill="1" applyAlignment="1">
      <alignment vertical="center"/>
    </xf>
    <xf numFmtId="169" fontId="11" fillId="24" borderId="0" xfId="57" applyNumberFormat="1" applyFont="1" applyFill="1" applyAlignment="1">
      <alignment vertical="center"/>
    </xf>
    <xf numFmtId="0" fontId="47" fillId="24" borderId="30" xfId="0" applyFont="1" applyFill="1" applyBorder="1" applyAlignment="1">
      <alignment wrapText="1"/>
    </xf>
    <xf numFmtId="0" fontId="47" fillId="24" borderId="40" xfId="57" applyFont="1" applyFill="1" applyBorder="1" applyAlignment="1">
      <alignment horizontal="center" vertical="center"/>
    </xf>
    <xf numFmtId="1" fontId="47" fillId="24" borderId="32" xfId="0" applyNumberFormat="1" applyFont="1" applyFill="1" applyBorder="1" applyAlignment="1">
      <alignment horizontal="center" vertical="center"/>
    </xf>
    <xf numFmtId="2" fontId="47" fillId="24" borderId="32" xfId="0" applyNumberFormat="1" applyFont="1" applyFill="1" applyBorder="1" applyAlignment="1">
      <alignment horizontal="center" vertical="center"/>
    </xf>
    <xf numFmtId="0" fontId="11" fillId="24" borderId="10" xfId="57" applyFont="1" applyFill="1" applyBorder="1" applyAlignment="1">
      <alignment horizontal="left" vertical="center" wrapText="1" indent="5"/>
    </xf>
    <xf numFmtId="174" fontId="47" fillId="0" borderId="25" xfId="625" applyNumberFormat="1" applyFont="1" applyFill="1" applyBorder="1" applyAlignment="1">
      <alignment horizontal="center" vertical="center"/>
    </xf>
    <xf numFmtId="49" fontId="47" fillId="25" borderId="29" xfId="0" applyNumberFormat="1" applyFont="1" applyFill="1" applyBorder="1" applyAlignment="1">
      <alignment horizontal="center" vertical="center"/>
    </xf>
    <xf numFmtId="171" fontId="47" fillId="0" borderId="10" xfId="625" applyNumberFormat="1" applyFont="1" applyFill="1" applyBorder="1" applyAlignment="1">
      <alignment horizontal="center" vertical="center"/>
    </xf>
    <xf numFmtId="9" fontId="47" fillId="24" borderId="10" xfId="626" applyNumberFormat="1" applyFont="1" applyFill="1" applyBorder="1" applyAlignment="1">
      <alignment horizontal="center" vertical="center"/>
    </xf>
    <xf numFmtId="9" fontId="47" fillId="0" borderId="10" xfId="0" applyNumberFormat="1" applyFont="1" applyFill="1" applyBorder="1"/>
    <xf numFmtId="171" fontId="47" fillId="24" borderId="29" xfId="625" applyNumberFormat="1" applyFont="1" applyFill="1" applyBorder="1" applyAlignment="1">
      <alignment horizontal="center" vertical="center"/>
    </xf>
    <xf numFmtId="171" fontId="47" fillId="24" borderId="10" xfId="0" applyNumberFormat="1" applyFont="1" applyFill="1" applyBorder="1" applyAlignment="1">
      <alignment horizontal="center" vertical="center"/>
    </xf>
    <xf numFmtId="169" fontId="11" fillId="0" borderId="0" xfId="37" applyNumberFormat="1" applyFont="1"/>
    <xf numFmtId="0" fontId="37" fillId="0" borderId="0" xfId="37" applyFont="1" applyFill="1" applyBorder="1" applyAlignment="1">
      <alignment horizontal="center"/>
    </xf>
    <xf numFmtId="0" fontId="11" fillId="0" borderId="10" xfId="37" applyFont="1" applyFill="1" applyBorder="1" applyAlignment="1">
      <alignment horizontal="center" vertical="center" wrapText="1"/>
    </xf>
    <xf numFmtId="0" fontId="11" fillId="0" borderId="10" xfId="37" applyFont="1" applyFill="1" applyBorder="1" applyAlignment="1">
      <alignment horizontal="center" vertical="center" textRotation="90" wrapText="1"/>
    </xf>
    <xf numFmtId="0" fontId="35" fillId="0" borderId="0" xfId="55" applyFont="1" applyFill="1" applyAlignment="1">
      <alignment horizontal="center" vertical="center"/>
    </xf>
    <xf numFmtId="0" fontId="33" fillId="0" borderId="18" xfId="45" applyFont="1" applyFill="1" applyBorder="1" applyAlignment="1">
      <alignment horizontal="center" vertical="center"/>
    </xf>
    <xf numFmtId="3" fontId="11" fillId="24" borderId="10" xfId="0" applyNumberFormat="1" applyFont="1" applyFill="1" applyBorder="1" applyAlignment="1">
      <alignment horizontal="right"/>
    </xf>
    <xf numFmtId="172" fontId="11" fillId="0" borderId="10" xfId="0" applyNumberFormat="1" applyFont="1" applyFill="1" applyBorder="1" applyAlignment="1">
      <alignment horizontal="right"/>
    </xf>
    <xf numFmtId="0" fontId="62" fillId="0" borderId="10" xfId="0" applyFont="1" applyFill="1" applyBorder="1" applyAlignment="1">
      <alignment vertical="center" wrapText="1"/>
    </xf>
    <xf numFmtId="1" fontId="62" fillId="24" borderId="10" xfId="0" quotePrefix="1" applyNumberFormat="1" applyFont="1" applyFill="1" applyBorder="1" applyAlignment="1">
      <alignment vertical="center"/>
    </xf>
    <xf numFmtId="173" fontId="47" fillId="0" borderId="10" xfId="624" applyNumberFormat="1" applyFont="1" applyFill="1" applyBorder="1" applyAlignment="1">
      <alignment horizontal="center" vertical="center"/>
    </xf>
    <xf numFmtId="2" fontId="47" fillId="0" borderId="29" xfId="57" applyNumberFormat="1" applyFont="1" applyFill="1" applyBorder="1" applyAlignment="1">
      <alignment horizontal="center" vertical="center"/>
    </xf>
    <xf numFmtId="170" fontId="11" fillId="24" borderId="10" xfId="0" applyNumberFormat="1" applyFont="1" applyFill="1" applyBorder="1" applyAlignment="1">
      <alignment horizontal="right"/>
    </xf>
    <xf numFmtId="43" fontId="11" fillId="24" borderId="0" xfId="57" applyNumberFormat="1" applyFont="1" applyFill="1"/>
    <xf numFmtId="0" fontId="35" fillId="24" borderId="10" xfId="55" applyFont="1" applyFill="1" applyBorder="1" applyAlignment="1">
      <alignment horizontal="center" vertical="center" textRotation="90" wrapText="1"/>
    </xf>
    <xf numFmtId="0" fontId="35" fillId="24" borderId="10" xfId="55" applyFont="1" applyFill="1" applyBorder="1" applyAlignment="1">
      <alignment horizontal="center" vertical="center" textRotation="90"/>
    </xf>
    <xf numFmtId="1" fontId="11" fillId="0" borderId="10" xfId="0" applyNumberFormat="1" applyFont="1" applyFill="1" applyBorder="1" applyAlignment="1">
      <alignment horizontal="right"/>
    </xf>
    <xf numFmtId="0" fontId="11" fillId="0" borderId="10" xfId="0" applyFont="1" applyFill="1" applyBorder="1" applyAlignment="1">
      <alignment horizontal="center" vertical="center" textRotation="90" wrapText="1"/>
    </xf>
    <xf numFmtId="0" fontId="33" fillId="0" borderId="10" xfId="45" applyFont="1" applyFill="1" applyBorder="1" applyAlignment="1">
      <alignment horizontal="center" vertical="center"/>
    </xf>
    <xf numFmtId="0" fontId="11" fillId="0" borderId="10" xfId="36" applyFont="1" applyBorder="1" applyAlignment="1">
      <alignment horizontal="center" vertical="center" wrapText="1"/>
    </xf>
    <xf numFmtId="0" fontId="38" fillId="24" borderId="0" xfId="0" applyFont="1" applyFill="1" applyAlignment="1">
      <alignment horizontal="center" vertical="top"/>
    </xf>
    <xf numFmtId="0" fontId="37" fillId="0" borderId="0" xfId="37" applyFont="1" applyFill="1" applyBorder="1" applyAlignment="1">
      <alignment horizontal="center"/>
    </xf>
    <xf numFmtId="0" fontId="35" fillId="0" borderId="0" xfId="55" applyFont="1" applyAlignment="1">
      <alignment horizontal="center" vertical="center"/>
    </xf>
    <xf numFmtId="0" fontId="11" fillId="0" borderId="10" xfId="37" applyFont="1" applyFill="1" applyBorder="1" applyAlignment="1">
      <alignment horizontal="center" vertical="center" wrapText="1"/>
    </xf>
    <xf numFmtId="0" fontId="37" fillId="24" borderId="0" xfId="37" applyFont="1" applyFill="1" applyBorder="1" applyAlignment="1">
      <alignment horizontal="center"/>
    </xf>
    <xf numFmtId="0" fontId="35" fillId="24" borderId="0" xfId="55" applyFont="1" applyFill="1" applyAlignment="1">
      <alignment horizontal="center" vertical="center"/>
    </xf>
    <xf numFmtId="0" fontId="33" fillId="0" borderId="10" xfId="45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center" vertical="center"/>
    </xf>
    <xf numFmtId="0" fontId="33" fillId="24" borderId="10" xfId="45" applyFont="1" applyFill="1" applyBorder="1" applyAlignment="1">
      <alignment horizontal="center" vertical="center"/>
    </xf>
    <xf numFmtId="170" fontId="62" fillId="0" borderId="10" xfId="0" applyNumberFormat="1" applyFont="1" applyFill="1" applyBorder="1" applyAlignment="1">
      <alignment horizontal="left" wrapText="1"/>
    </xf>
    <xf numFmtId="0" fontId="62" fillId="0" borderId="10" xfId="0" applyFont="1" applyFill="1" applyBorder="1" applyAlignment="1">
      <alignment horizontal="left" vertical="center" wrapText="1"/>
    </xf>
    <xf numFmtId="0" fontId="33" fillId="0" borderId="11" xfId="45" applyFont="1" applyFill="1" applyBorder="1" applyAlignment="1">
      <alignment horizontal="center" vertical="center" textRotation="90" wrapText="1"/>
    </xf>
    <xf numFmtId="0" fontId="62" fillId="0" borderId="10" xfId="280" applyFont="1" applyFill="1" applyBorder="1" applyAlignment="1">
      <alignment horizontal="left" vertical="center" wrapText="1"/>
    </xf>
    <xf numFmtId="170" fontId="11" fillId="0" borderId="10" xfId="280" applyNumberFormat="1" applyFont="1" applyFill="1" applyBorder="1" applyAlignment="1">
      <alignment horizontal="right" wrapText="1"/>
    </xf>
    <xf numFmtId="3" fontId="11" fillId="0" borderId="10" xfId="280" applyNumberFormat="1" applyFont="1" applyFill="1" applyBorder="1" applyAlignment="1">
      <alignment horizontal="right" wrapText="1"/>
    </xf>
    <xf numFmtId="0" fontId="34" fillId="0" borderId="15" xfId="45" applyFont="1" applyFill="1" applyBorder="1" applyAlignment="1">
      <alignment horizontal="center" vertical="center"/>
    </xf>
    <xf numFmtId="0" fontId="11" fillId="0" borderId="10" xfId="37" applyFont="1" applyFill="1" applyBorder="1"/>
    <xf numFmtId="0" fontId="40" fillId="0" borderId="10" xfId="55" applyFont="1" applyBorder="1"/>
    <xf numFmtId="0" fontId="64" fillId="0" borderId="10" xfId="55" applyFont="1" applyBorder="1" applyAlignment="1">
      <alignment wrapText="1"/>
    </xf>
    <xf numFmtId="0" fontId="11" fillId="0" borderId="0" xfId="280" applyFont="1" applyFill="1" applyBorder="1" applyAlignment="1">
      <alignment vertical="center" wrapText="1"/>
    </xf>
    <xf numFmtId="0" fontId="11" fillId="24" borderId="10" xfId="37" applyFont="1" applyFill="1" applyBorder="1"/>
    <xf numFmtId="0" fontId="62" fillId="24" borderId="10" xfId="37" applyFont="1" applyFill="1" applyBorder="1" applyAlignment="1">
      <alignment wrapText="1"/>
    </xf>
    <xf numFmtId="170" fontId="11" fillId="24" borderId="10" xfId="37" applyNumberFormat="1" applyFont="1" applyFill="1" applyBorder="1"/>
    <xf numFmtId="0" fontId="11" fillId="24" borderId="10" xfId="37" applyFont="1" applyFill="1" applyBorder="1" applyAlignment="1"/>
    <xf numFmtId="169" fontId="11" fillId="24" borderId="10" xfId="37" applyNumberFormat="1" applyFont="1" applyFill="1" applyBorder="1"/>
    <xf numFmtId="0" fontId="62" fillId="0" borderId="10" xfId="37" applyFont="1" applyFill="1" applyBorder="1" applyAlignment="1">
      <alignment wrapText="1"/>
    </xf>
    <xf numFmtId="0" fontId="62" fillId="0" borderId="10" xfId="37" applyFont="1" applyBorder="1" applyAlignment="1">
      <alignment horizontal="left" wrapText="1"/>
    </xf>
    <xf numFmtId="169" fontId="11" fillId="0" borderId="10" xfId="37" applyNumberFormat="1" applyFont="1" applyBorder="1" applyAlignment="1">
      <alignment horizontal="right" wrapText="1"/>
    </xf>
    <xf numFmtId="169" fontId="11" fillId="0" borderId="10" xfId="37" applyNumberFormat="1" applyFont="1" applyBorder="1" applyAlignment="1">
      <alignment horizontal="right"/>
    </xf>
    <xf numFmtId="171" fontId="47" fillId="0" borderId="25" xfId="625" applyNumberFormat="1" applyFont="1" applyFill="1" applyBorder="1" applyAlignment="1"/>
    <xf numFmtId="171" fontId="11" fillId="0" borderId="26" xfId="0" applyNumberFormat="1" applyFont="1" applyFill="1" applyBorder="1"/>
    <xf numFmtId="171" fontId="47" fillId="0" borderId="29" xfId="0" applyNumberFormat="1" applyFont="1" applyFill="1" applyBorder="1" applyAlignment="1">
      <alignment horizontal="center" vertical="center"/>
    </xf>
    <xf numFmtId="0" fontId="11" fillId="24" borderId="10" xfId="37" applyFont="1" applyFill="1" applyBorder="1" applyAlignment="1">
      <alignment wrapText="1"/>
    </xf>
    <xf numFmtId="170" fontId="11" fillId="24" borderId="0" xfId="37" applyNumberFormat="1" applyFont="1" applyFill="1"/>
    <xf numFmtId="173" fontId="47" fillId="0" borderId="10" xfId="0" applyNumberFormat="1" applyFont="1" applyFill="1" applyBorder="1" applyAlignment="1">
      <alignment horizontal="center" vertical="center" wrapText="1"/>
    </xf>
    <xf numFmtId="173" fontId="47" fillId="0" borderId="21" xfId="57" applyNumberFormat="1" applyFont="1" applyFill="1" applyBorder="1" applyAlignment="1">
      <alignment horizontal="center" vertical="center"/>
    </xf>
    <xf numFmtId="173" fontId="47" fillId="0" borderId="13" xfId="57" applyNumberFormat="1" applyFont="1" applyFill="1" applyBorder="1" applyAlignment="1">
      <alignment horizontal="center" vertical="center" wrapText="1"/>
    </xf>
    <xf numFmtId="173" fontId="47" fillId="0" borderId="24" xfId="57" applyNumberFormat="1" applyFont="1" applyFill="1" applyBorder="1" applyAlignment="1">
      <alignment horizontal="center" vertical="center"/>
    </xf>
    <xf numFmtId="169" fontId="11" fillId="24" borderId="10" xfId="0" applyNumberFormat="1" applyFont="1" applyFill="1" applyBorder="1" applyAlignment="1">
      <alignment horizontal="right"/>
    </xf>
    <xf numFmtId="49" fontId="47" fillId="24" borderId="29" xfId="0" applyNumberFormat="1" applyFont="1" applyFill="1" applyBorder="1" applyAlignment="1">
      <alignment horizontal="center" vertical="center"/>
    </xf>
    <xf numFmtId="172" fontId="11" fillId="0" borderId="10" xfId="0" applyNumberFormat="1" applyFont="1" applyBorder="1" applyAlignment="1">
      <alignment horizontal="right"/>
    </xf>
    <xf numFmtId="173" fontId="11" fillId="24" borderId="0" xfId="57" applyNumberFormat="1" applyFont="1" applyFill="1" applyAlignment="1">
      <alignment vertical="center"/>
    </xf>
    <xf numFmtId="0" fontId="11" fillId="24" borderId="0" xfId="57" applyFont="1" applyFill="1" applyBorder="1" applyAlignment="1">
      <alignment vertical="center"/>
    </xf>
    <xf numFmtId="175" fontId="65" fillId="26" borderId="0" xfId="49" quotePrefix="1" applyNumberFormat="1" applyFont="1" applyFill="1" applyBorder="1" applyAlignment="1">
      <alignment horizontal="center" vertical="center" wrapText="1"/>
    </xf>
    <xf numFmtId="169" fontId="11" fillId="24" borderId="0" xfId="57" applyNumberFormat="1" applyFont="1" applyFill="1" applyBorder="1" applyAlignment="1">
      <alignment vertical="center"/>
    </xf>
    <xf numFmtId="171" fontId="47" fillId="0" borderId="25" xfId="625" applyNumberFormat="1" applyFont="1" applyFill="1" applyBorder="1" applyAlignment="1">
      <alignment horizontal="center" vertical="center"/>
    </xf>
    <xf numFmtId="170" fontId="11" fillId="0" borderId="10" xfId="37" applyNumberFormat="1" applyFont="1" applyBorder="1" applyAlignment="1">
      <alignment horizontal="center" wrapText="1"/>
    </xf>
    <xf numFmtId="170" fontId="11" fillId="0" borderId="10" xfId="37" applyNumberFormat="1" applyFont="1" applyBorder="1" applyAlignment="1">
      <alignment horizontal="center" vertical="center" wrapText="1"/>
    </xf>
    <xf numFmtId="170" fontId="11" fillId="24" borderId="68" xfId="0" applyNumberFormat="1" applyFont="1" applyFill="1" applyBorder="1" applyAlignment="1">
      <alignment horizontal="right"/>
    </xf>
    <xf numFmtId="3" fontId="11" fillId="24" borderId="68" xfId="0" applyNumberFormat="1" applyFont="1" applyFill="1" applyBorder="1" applyAlignment="1">
      <alignment horizontal="right"/>
    </xf>
    <xf numFmtId="169" fontId="11" fillId="24" borderId="68" xfId="0" applyNumberFormat="1" applyFont="1" applyFill="1" applyBorder="1" applyAlignment="1">
      <alignment horizontal="right"/>
    </xf>
    <xf numFmtId="170" fontId="11" fillId="0" borderId="0" xfId="37" applyNumberFormat="1" applyFont="1"/>
    <xf numFmtId="169" fontId="11" fillId="0" borderId="10" xfId="37" applyNumberFormat="1" applyFont="1" applyFill="1" applyBorder="1" applyAlignment="1">
      <alignment horizontal="left" vertical="center" wrapText="1"/>
    </xf>
    <xf numFmtId="169" fontId="55" fillId="0" borderId="10" xfId="37" applyNumberFormat="1" applyFont="1" applyFill="1" applyBorder="1" applyAlignment="1">
      <alignment horizontal="left" vertical="center" wrapText="1"/>
    </xf>
    <xf numFmtId="0" fontId="11" fillId="24" borderId="12" xfId="37" applyFont="1" applyFill="1" applyBorder="1" applyAlignment="1">
      <alignment vertical="center" wrapText="1"/>
    </xf>
    <xf numFmtId="0" fontId="11" fillId="24" borderId="0" xfId="37" applyFont="1" applyFill="1" applyBorder="1" applyAlignment="1">
      <alignment vertical="center" wrapText="1"/>
    </xf>
    <xf numFmtId="0" fontId="11" fillId="24" borderId="10" xfId="37" applyFont="1" applyFill="1" applyBorder="1" applyAlignment="1">
      <alignment horizontal="center" vertical="center" wrapText="1"/>
    </xf>
    <xf numFmtId="0" fontId="35" fillId="24" borderId="10" xfId="55" applyFont="1" applyFill="1" applyBorder="1" applyAlignment="1">
      <alignment horizontal="center" vertical="center" textRotation="90" wrapText="1"/>
    </xf>
    <xf numFmtId="169" fontId="11" fillId="24" borderId="10" xfId="37" applyNumberFormat="1" applyFont="1" applyFill="1" applyBorder="1" applyAlignment="1"/>
    <xf numFmtId="169" fontId="11" fillId="24" borderId="10" xfId="37" applyNumberFormat="1" applyFont="1" applyFill="1" applyBorder="1" applyAlignment="1">
      <alignment horizontal="right" wrapText="1"/>
    </xf>
    <xf numFmtId="169" fontId="11" fillId="24" borderId="0" xfId="57" applyNumberFormat="1" applyFont="1" applyFill="1"/>
    <xf numFmtId="0" fontId="55" fillId="24" borderId="10" xfId="57" applyFont="1" applyFill="1" applyBorder="1" applyAlignment="1">
      <alignment horizontal="center" vertical="center" wrapText="1"/>
    </xf>
    <xf numFmtId="0" fontId="55" fillId="24" borderId="18" xfId="57" applyFont="1" applyFill="1" applyBorder="1" applyAlignment="1">
      <alignment horizontal="center" vertical="center" wrapText="1"/>
    </xf>
    <xf numFmtId="171" fontId="47" fillId="0" borderId="68" xfId="0" applyNumberFormat="1" applyFont="1" applyFill="1" applyBorder="1" applyAlignment="1">
      <alignment horizontal="center" vertical="center"/>
    </xf>
    <xf numFmtId="4" fontId="47" fillId="0" borderId="68" xfId="624" applyNumberFormat="1" applyFont="1" applyFill="1" applyBorder="1" applyAlignment="1">
      <alignment horizontal="center" vertical="center"/>
    </xf>
    <xf numFmtId="0" fontId="11" fillId="0" borderId="68" xfId="57" applyFont="1" applyFill="1" applyBorder="1" applyAlignment="1">
      <alignment horizontal="left" vertical="center" indent="3"/>
    </xf>
    <xf numFmtId="0" fontId="47" fillId="0" borderId="69" xfId="57" applyFont="1" applyFill="1" applyBorder="1" applyAlignment="1">
      <alignment horizontal="center" vertical="center"/>
    </xf>
    <xf numFmtId="0" fontId="37" fillId="0" borderId="0" xfId="37" applyFont="1" applyFill="1" applyAlignment="1">
      <alignment horizontal="center" wrapText="1"/>
    </xf>
    <xf numFmtId="0" fontId="37" fillId="0" borderId="0" xfId="0" applyFont="1" applyFill="1" applyAlignment="1">
      <alignment horizontal="center"/>
    </xf>
    <xf numFmtId="0" fontId="11" fillId="0" borderId="10" xfId="37" applyFont="1" applyFill="1" applyBorder="1" applyAlignment="1">
      <alignment horizontal="center" vertical="center" wrapText="1"/>
    </xf>
    <xf numFmtId="0" fontId="35" fillId="0" borderId="0" xfId="55" applyFont="1" applyAlignment="1">
      <alignment horizontal="center" vertical="center"/>
    </xf>
    <xf numFmtId="0" fontId="11" fillId="24" borderId="10" xfId="37" applyFont="1" applyFill="1" applyBorder="1" applyAlignment="1">
      <alignment horizontal="center" vertical="center" textRotation="90" wrapText="1"/>
    </xf>
    <xf numFmtId="0" fontId="11" fillId="24" borderId="10" xfId="0" applyFont="1" applyFill="1" applyBorder="1"/>
    <xf numFmtId="0" fontId="11" fillId="24" borderId="10" xfId="0" applyFont="1" applyFill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11" fillId="0" borderId="0" xfId="280" applyFont="1" applyFill="1" applyAlignment="1">
      <alignment horizontal="left" vertical="center" wrapText="1"/>
    </xf>
    <xf numFmtId="0" fontId="11" fillId="24" borderId="10" xfId="37" applyFont="1" applyFill="1" applyBorder="1" applyAlignment="1">
      <alignment horizontal="center" vertical="center" wrapText="1"/>
    </xf>
    <xf numFmtId="0" fontId="11" fillId="0" borderId="10" xfId="37" applyFont="1" applyFill="1" applyBorder="1" applyAlignment="1">
      <alignment horizontal="center" vertical="center" textRotation="90" wrapText="1"/>
    </xf>
    <xf numFmtId="0" fontId="37" fillId="0" borderId="0" xfId="37" applyFont="1" applyFill="1" applyBorder="1" applyAlignment="1">
      <alignment horizontal="center"/>
    </xf>
    <xf numFmtId="0" fontId="11" fillId="24" borderId="11" xfId="37" applyFont="1" applyFill="1" applyBorder="1" applyAlignment="1">
      <alignment horizontal="center" vertical="center" wrapText="1"/>
    </xf>
    <xf numFmtId="0" fontId="11" fillId="24" borderId="17" xfId="37" applyFont="1" applyFill="1" applyBorder="1" applyAlignment="1">
      <alignment horizontal="center" vertical="center" wrapText="1"/>
    </xf>
    <xf numFmtId="0" fontId="11" fillId="24" borderId="13" xfId="37" applyFont="1" applyFill="1" applyBorder="1" applyAlignment="1">
      <alignment horizontal="center" vertical="center" wrapText="1"/>
    </xf>
    <xf numFmtId="0" fontId="11" fillId="0" borderId="11" xfId="37" applyFont="1" applyFill="1" applyBorder="1" applyAlignment="1">
      <alignment horizontal="center" vertical="center" wrapText="1"/>
    </xf>
    <xf numFmtId="0" fontId="11" fillId="0" borderId="17" xfId="37" applyFont="1" applyFill="1" applyBorder="1" applyAlignment="1">
      <alignment horizontal="center" vertical="center" wrapText="1"/>
    </xf>
    <xf numFmtId="0" fontId="11" fillId="0" borderId="13" xfId="37" applyFont="1" applyFill="1" applyBorder="1" applyAlignment="1">
      <alignment horizontal="center" vertical="center" wrapText="1"/>
    </xf>
    <xf numFmtId="0" fontId="11" fillId="0" borderId="10" xfId="0" applyFont="1" applyBorder="1"/>
    <xf numFmtId="0" fontId="38" fillId="0" borderId="0" xfId="55" applyFont="1" applyAlignment="1">
      <alignment horizontal="center" vertical="center"/>
    </xf>
    <xf numFmtId="0" fontId="58" fillId="0" borderId="0" xfId="55" applyFont="1" applyAlignment="1">
      <alignment horizontal="center" vertical="center"/>
    </xf>
    <xf numFmtId="0" fontId="11" fillId="24" borderId="16" xfId="37" applyFont="1" applyFill="1" applyBorder="1" applyAlignment="1">
      <alignment horizontal="center" vertical="center" wrapText="1"/>
    </xf>
    <xf numFmtId="0" fontId="11" fillId="24" borderId="15" xfId="37" applyFont="1" applyFill="1" applyBorder="1" applyAlignment="1">
      <alignment horizontal="center" vertical="center" wrapText="1"/>
    </xf>
    <xf numFmtId="0" fontId="11" fillId="24" borderId="20" xfId="37" applyFont="1" applyFill="1" applyBorder="1" applyAlignment="1">
      <alignment horizontal="center" vertical="center" wrapText="1"/>
    </xf>
    <xf numFmtId="0" fontId="11" fillId="24" borderId="22" xfId="37" applyFont="1" applyFill="1" applyBorder="1" applyAlignment="1">
      <alignment horizontal="center" vertical="center" wrapText="1"/>
    </xf>
    <xf numFmtId="0" fontId="11" fillId="24" borderId="0" xfId="37" applyFont="1" applyFill="1" applyBorder="1" applyAlignment="1">
      <alignment horizontal="center" vertical="center" wrapText="1"/>
    </xf>
    <xf numFmtId="0" fontId="11" fillId="24" borderId="23" xfId="37" applyFont="1" applyFill="1" applyBorder="1" applyAlignment="1">
      <alignment horizontal="center" vertical="center" wrapText="1"/>
    </xf>
    <xf numFmtId="0" fontId="11" fillId="0" borderId="12" xfId="37" applyFont="1" applyFill="1" applyBorder="1" applyAlignment="1">
      <alignment horizontal="center" vertical="center" wrapText="1"/>
    </xf>
    <xf numFmtId="0" fontId="11" fillId="0" borderId="18" xfId="37" applyFont="1" applyFill="1" applyBorder="1" applyAlignment="1">
      <alignment horizontal="center" vertical="center" wrapText="1"/>
    </xf>
    <xf numFmtId="0" fontId="11" fillId="24" borderId="12" xfId="37" applyFont="1" applyFill="1" applyBorder="1" applyAlignment="1">
      <alignment horizontal="center" vertical="center" wrapText="1"/>
    </xf>
    <xf numFmtId="0" fontId="11" fillId="24" borderId="18" xfId="37" applyFont="1" applyFill="1" applyBorder="1" applyAlignment="1">
      <alignment horizontal="center" vertical="center" wrapText="1"/>
    </xf>
    <xf numFmtId="0" fontId="11" fillId="24" borderId="12" xfId="37" applyFont="1" applyFill="1" applyBorder="1" applyAlignment="1">
      <alignment horizontal="left" vertical="center" wrapText="1"/>
    </xf>
    <xf numFmtId="0" fontId="11" fillId="24" borderId="18" xfId="37" applyFont="1" applyFill="1" applyBorder="1" applyAlignment="1">
      <alignment horizontal="left" vertical="center" wrapText="1"/>
    </xf>
    <xf numFmtId="0" fontId="37" fillId="24" borderId="0" xfId="37" applyFont="1" applyFill="1" applyBorder="1" applyAlignment="1">
      <alignment horizontal="center"/>
    </xf>
    <xf numFmtId="0" fontId="11" fillId="24" borderId="21" xfId="37" applyFont="1" applyFill="1" applyBorder="1" applyAlignment="1">
      <alignment horizontal="center"/>
    </xf>
    <xf numFmtId="0" fontId="35" fillId="24" borderId="0" xfId="55" applyFont="1" applyFill="1" applyAlignment="1">
      <alignment horizontal="center" vertical="center"/>
    </xf>
    <xf numFmtId="0" fontId="37" fillId="24" borderId="0" xfId="37" applyFont="1" applyFill="1" applyAlignment="1">
      <alignment horizontal="center" wrapText="1"/>
    </xf>
    <xf numFmtId="0" fontId="37" fillId="24" borderId="0" xfId="0" applyFont="1" applyFill="1" applyAlignment="1">
      <alignment horizontal="center"/>
    </xf>
    <xf numFmtId="0" fontId="33" fillId="24" borderId="11" xfId="45" applyFont="1" applyFill="1" applyBorder="1" applyAlignment="1">
      <alignment horizontal="center" vertical="center" wrapText="1"/>
    </xf>
    <xf numFmtId="0" fontId="33" fillId="24" borderId="17" xfId="45" applyFont="1" applyFill="1" applyBorder="1" applyAlignment="1">
      <alignment horizontal="center" vertical="center" wrapText="1"/>
    </xf>
    <xf numFmtId="0" fontId="33" fillId="24" borderId="13" xfId="45" applyFont="1" applyFill="1" applyBorder="1" applyAlignment="1">
      <alignment horizontal="center" vertical="center" wrapText="1"/>
    </xf>
    <xf numFmtId="0" fontId="33" fillId="0" borderId="11" xfId="45" applyFont="1" applyFill="1" applyBorder="1" applyAlignment="1">
      <alignment horizontal="center" vertical="center" wrapText="1"/>
    </xf>
    <xf numFmtId="0" fontId="33" fillId="0" borderId="17" xfId="45" applyFont="1" applyFill="1" applyBorder="1" applyAlignment="1">
      <alignment horizontal="center" vertical="center" wrapText="1"/>
    </xf>
    <xf numFmtId="0" fontId="33" fillId="0" borderId="13" xfId="45" applyFont="1" applyFill="1" applyBorder="1" applyAlignment="1">
      <alignment horizontal="center" vertical="center" wrapText="1"/>
    </xf>
    <xf numFmtId="0" fontId="33" fillId="0" borderId="10" xfId="45" applyFont="1" applyFill="1" applyBorder="1" applyAlignment="1">
      <alignment horizontal="center" vertical="center" wrapText="1"/>
    </xf>
    <xf numFmtId="0" fontId="11" fillId="0" borderId="0" xfId="46" applyFont="1" applyFill="1" applyBorder="1" applyAlignment="1">
      <alignment horizontal="center"/>
    </xf>
    <xf numFmtId="0" fontId="33" fillId="0" borderId="12" xfId="45" applyFont="1" applyFill="1" applyBorder="1" applyAlignment="1">
      <alignment horizontal="center" vertical="center"/>
    </xf>
    <xf numFmtId="0" fontId="33" fillId="0" borderId="24" xfId="45" applyFont="1" applyFill="1" applyBorder="1" applyAlignment="1">
      <alignment horizontal="center" vertical="center"/>
    </xf>
    <xf numFmtId="0" fontId="33" fillId="0" borderId="18" xfId="45" applyFont="1" applyFill="1" applyBorder="1" applyAlignment="1">
      <alignment horizontal="center" vertical="center"/>
    </xf>
    <xf numFmtId="0" fontId="33" fillId="0" borderId="16" xfId="45" applyFont="1" applyFill="1" applyBorder="1" applyAlignment="1">
      <alignment horizontal="center" vertical="center"/>
    </xf>
    <xf numFmtId="0" fontId="33" fillId="0" borderId="15" xfId="45" applyFont="1" applyFill="1" applyBorder="1" applyAlignment="1">
      <alignment horizontal="center" vertical="center"/>
    </xf>
    <xf numFmtId="0" fontId="33" fillId="0" borderId="20" xfId="45" applyFont="1" applyFill="1" applyBorder="1" applyAlignment="1">
      <alignment horizontal="center" vertical="center"/>
    </xf>
    <xf numFmtId="0" fontId="33" fillId="0" borderId="14" xfId="45" applyFont="1" applyFill="1" applyBorder="1" applyAlignment="1">
      <alignment horizontal="center" vertical="center"/>
    </xf>
    <xf numFmtId="0" fontId="33" fillId="0" borderId="21" xfId="45" applyFont="1" applyFill="1" applyBorder="1" applyAlignment="1">
      <alignment horizontal="center" vertical="center"/>
    </xf>
    <xf numFmtId="0" fontId="33" fillId="0" borderId="19" xfId="45" applyFont="1" applyFill="1" applyBorder="1" applyAlignment="1">
      <alignment horizontal="center" vertical="center"/>
    </xf>
    <xf numFmtId="0" fontId="11" fillId="0" borderId="15" xfId="37" applyFont="1" applyFill="1" applyBorder="1" applyAlignment="1">
      <alignment horizontal="left" wrapText="1"/>
    </xf>
    <xf numFmtId="0" fontId="34" fillId="0" borderId="10" xfId="45" applyFont="1" applyFill="1" applyBorder="1" applyAlignment="1">
      <alignment horizontal="center" vertical="center"/>
    </xf>
    <xf numFmtId="0" fontId="11" fillId="0" borderId="21" xfId="46" applyFont="1" applyFill="1" applyBorder="1" applyAlignment="1">
      <alignment horizontal="center" wrapText="1"/>
    </xf>
    <xf numFmtId="0" fontId="11" fillId="0" borderId="10" xfId="37" applyFont="1" applyFill="1" applyBorder="1" applyAlignment="1">
      <alignment horizontal="center" vertical="center"/>
    </xf>
    <xf numFmtId="0" fontId="11" fillId="24" borderId="11" xfId="45" applyFont="1" applyFill="1" applyBorder="1" applyAlignment="1">
      <alignment horizontal="center" vertical="center" wrapText="1"/>
    </xf>
    <xf numFmtId="0" fontId="11" fillId="24" borderId="17" xfId="45" applyFont="1" applyFill="1" applyBorder="1" applyAlignment="1">
      <alignment horizontal="center" vertical="center" wrapText="1"/>
    </xf>
    <xf numFmtId="0" fontId="11" fillId="24" borderId="13" xfId="45" applyFont="1" applyFill="1" applyBorder="1" applyAlignment="1">
      <alignment horizontal="center" vertical="center" wrapText="1"/>
    </xf>
    <xf numFmtId="0" fontId="33" fillId="0" borderId="10" xfId="45" applyFont="1" applyFill="1" applyBorder="1" applyAlignment="1">
      <alignment horizontal="center" vertical="center"/>
    </xf>
    <xf numFmtId="0" fontId="33" fillId="0" borderId="12" xfId="45" applyFont="1" applyFill="1" applyBorder="1" applyAlignment="1">
      <alignment horizontal="center" vertical="center" wrapText="1"/>
    </xf>
    <xf numFmtId="0" fontId="33" fillId="0" borderId="24" xfId="45" applyFont="1" applyFill="1" applyBorder="1" applyAlignment="1">
      <alignment horizontal="center" vertical="center" wrapText="1"/>
    </xf>
    <xf numFmtId="0" fontId="33" fillId="0" borderId="18" xfId="45" applyFont="1" applyFill="1" applyBorder="1" applyAlignment="1">
      <alignment horizontal="center" vertical="center" wrapText="1"/>
    </xf>
    <xf numFmtId="0" fontId="33" fillId="0" borderId="16" xfId="45" applyFont="1" applyFill="1" applyBorder="1" applyAlignment="1">
      <alignment horizontal="center" vertical="center" wrapText="1"/>
    </xf>
    <xf numFmtId="0" fontId="33" fillId="0" borderId="15" xfId="45" applyFont="1" applyFill="1" applyBorder="1" applyAlignment="1">
      <alignment horizontal="center" vertical="center" wrapText="1"/>
    </xf>
    <xf numFmtId="0" fontId="33" fillId="0" borderId="20" xfId="45" applyFont="1" applyFill="1" applyBorder="1" applyAlignment="1">
      <alignment horizontal="center" vertical="center" wrapText="1"/>
    </xf>
    <xf numFmtId="0" fontId="33" fillId="0" borderId="14" xfId="45" applyFont="1" applyFill="1" applyBorder="1" applyAlignment="1">
      <alignment horizontal="center" vertical="center" wrapText="1"/>
    </xf>
    <xf numFmtId="0" fontId="33" fillId="0" borderId="21" xfId="45" applyFont="1" applyFill="1" applyBorder="1" applyAlignment="1">
      <alignment horizontal="center" vertical="center" wrapText="1"/>
    </xf>
    <xf numFmtId="0" fontId="33" fillId="0" borderId="19" xfId="45" applyFont="1" applyFill="1" applyBorder="1" applyAlignment="1">
      <alignment horizontal="center" vertical="center" wrapText="1"/>
    </xf>
    <xf numFmtId="0" fontId="33" fillId="0" borderId="22" xfId="45" applyFont="1" applyFill="1" applyBorder="1" applyAlignment="1">
      <alignment horizontal="center" vertical="center" wrapText="1"/>
    </xf>
    <xf numFmtId="0" fontId="33" fillId="0" borderId="0" xfId="45" applyFont="1" applyFill="1" applyBorder="1" applyAlignment="1">
      <alignment horizontal="center" vertical="center" wrapText="1"/>
    </xf>
    <xf numFmtId="0" fontId="33" fillId="0" borderId="23" xfId="45" applyFont="1" applyFill="1" applyBorder="1" applyAlignment="1">
      <alignment horizontal="center" vertical="center" wrapText="1"/>
    </xf>
    <xf numFmtId="0" fontId="37" fillId="0" borderId="0" xfId="37" applyFont="1" applyFill="1" applyBorder="1" applyAlignment="1">
      <alignment horizontal="center" vertical="center" wrapText="1"/>
    </xf>
    <xf numFmtId="0" fontId="35" fillId="0" borderId="0" xfId="55" applyFont="1" applyAlignment="1">
      <alignment horizontal="center" vertical="center" wrapText="1"/>
    </xf>
    <xf numFmtId="0" fontId="35" fillId="0" borderId="10" xfId="55" applyFont="1" applyBorder="1" applyAlignment="1">
      <alignment horizontal="center" vertical="center" textRotation="90" wrapText="1"/>
    </xf>
    <xf numFmtId="0" fontId="35" fillId="24" borderId="10" xfId="55" applyFont="1" applyFill="1" applyBorder="1" applyAlignment="1">
      <alignment horizontal="center" vertical="center" textRotation="90" wrapText="1"/>
    </xf>
    <xf numFmtId="0" fontId="35" fillId="0" borderId="10" xfId="55" applyFont="1" applyBorder="1" applyAlignment="1">
      <alignment horizontal="center" vertical="center" wrapText="1"/>
    </xf>
    <xf numFmtId="0" fontId="38" fillId="0" borderId="21" xfId="55" applyFont="1" applyBorder="1" applyAlignment="1">
      <alignment horizontal="center" vertical="center"/>
    </xf>
    <xf numFmtId="0" fontId="35" fillId="24" borderId="11" xfId="55" applyFont="1" applyFill="1" applyBorder="1" applyAlignment="1">
      <alignment horizontal="center" vertical="center" wrapText="1"/>
    </xf>
    <xf numFmtId="0" fontId="35" fillId="24" borderId="17" xfId="55" applyFont="1" applyFill="1" applyBorder="1" applyAlignment="1">
      <alignment horizontal="center" vertical="center" wrapText="1"/>
    </xf>
    <xf numFmtId="0" fontId="35" fillId="24" borderId="13" xfId="55" applyFont="1" applyFill="1" applyBorder="1" applyAlignment="1">
      <alignment horizontal="center" vertical="center" wrapText="1"/>
    </xf>
    <xf numFmtId="0" fontId="35" fillId="0" borderId="11" xfId="55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 wrapText="1"/>
    </xf>
    <xf numFmtId="0" fontId="35" fillId="0" borderId="13" xfId="55" applyFont="1" applyBorder="1" applyAlignment="1">
      <alignment horizontal="center" vertical="center" wrapText="1"/>
    </xf>
    <xf numFmtId="0" fontId="35" fillId="0" borderId="0" xfId="55" applyFont="1" applyBorder="1" applyAlignment="1">
      <alignment horizontal="center" vertical="center" wrapText="1"/>
    </xf>
    <xf numFmtId="0" fontId="11" fillId="0" borderId="0" xfId="280" applyFont="1" applyFill="1" applyBorder="1" applyAlignment="1">
      <alignment horizontal="left" vertical="center" wrapText="1"/>
    </xf>
    <xf numFmtId="0" fontId="11" fillId="0" borderId="10" xfId="36" applyFont="1" applyBorder="1" applyAlignment="1">
      <alignment horizontal="center" vertical="center" wrapText="1"/>
    </xf>
    <xf numFmtId="0" fontId="11" fillId="0" borderId="0" xfId="36" applyFont="1" applyAlignment="1">
      <alignment horizontal="center" vertical="center" wrapText="1"/>
    </xf>
    <xf numFmtId="0" fontId="50" fillId="24" borderId="0" xfId="57" applyFont="1" applyFill="1" applyAlignment="1">
      <alignment horizontal="center" vertical="center" wrapText="1"/>
    </xf>
    <xf numFmtId="49" fontId="47" fillId="0" borderId="0" xfId="57" applyNumberFormat="1" applyFont="1" applyFill="1" applyAlignment="1">
      <alignment horizontal="left" vertical="center" wrapText="1"/>
    </xf>
    <xf numFmtId="0" fontId="60" fillId="24" borderId="0" xfId="57" applyFont="1" applyFill="1" applyAlignment="1">
      <alignment horizontal="center" vertical="center" wrapText="1"/>
    </xf>
    <xf numFmtId="0" fontId="60" fillId="24" borderId="0" xfId="57" applyFont="1" applyFill="1" applyBorder="1" applyAlignment="1">
      <alignment horizontal="center" vertical="center" wrapText="1"/>
    </xf>
    <xf numFmtId="0" fontId="40" fillId="24" borderId="0" xfId="0" applyFont="1" applyFill="1" applyAlignment="1">
      <alignment horizontal="left" vertical="top"/>
    </xf>
    <xf numFmtId="0" fontId="54" fillId="0" borderId="26" xfId="57" applyFont="1" applyFill="1" applyBorder="1" applyAlignment="1">
      <alignment horizontal="center" vertical="center" wrapText="1"/>
    </xf>
    <xf numFmtId="0" fontId="54" fillId="0" borderId="10" xfId="57" applyFont="1" applyFill="1" applyBorder="1" applyAlignment="1">
      <alignment horizontal="center" vertical="center" wrapText="1"/>
    </xf>
    <xf numFmtId="0" fontId="54" fillId="0" borderId="27" xfId="57" applyFont="1" applyFill="1" applyBorder="1" applyAlignment="1">
      <alignment horizontal="center" vertical="center" wrapText="1"/>
    </xf>
    <xf numFmtId="0" fontId="54" fillId="0" borderId="30" xfId="57" applyFont="1" applyFill="1" applyBorder="1" applyAlignment="1">
      <alignment horizontal="center" vertical="center" wrapText="1"/>
    </xf>
    <xf numFmtId="49" fontId="54" fillId="0" borderId="25" xfId="57" applyNumberFormat="1" applyFont="1" applyFill="1" applyBorder="1" applyAlignment="1">
      <alignment horizontal="center" vertical="center" wrapText="1"/>
    </xf>
    <xf numFmtId="49" fontId="54" fillId="0" borderId="29" xfId="57" applyNumberFormat="1" applyFont="1" applyFill="1" applyBorder="1" applyAlignment="1">
      <alignment horizontal="center" vertical="center" wrapText="1"/>
    </xf>
    <xf numFmtId="0" fontId="38" fillId="24" borderId="0" xfId="0" applyFont="1" applyFill="1" applyAlignment="1">
      <alignment horizontal="center" vertical="center"/>
    </xf>
    <xf numFmtId="0" fontId="38" fillId="24" borderId="0" xfId="0" applyFont="1" applyFill="1" applyAlignment="1">
      <alignment horizontal="center" vertical="top"/>
    </xf>
    <xf numFmtId="0" fontId="47" fillId="0" borderId="0" xfId="57" applyNumberFormat="1" applyFont="1" applyFill="1" applyAlignment="1">
      <alignment horizontal="left" vertical="top" wrapText="1"/>
    </xf>
    <xf numFmtId="0" fontId="54" fillId="0" borderId="45" xfId="57" applyFont="1" applyFill="1" applyBorder="1" applyAlignment="1">
      <alignment horizontal="center" vertical="center" wrapText="1"/>
    </xf>
    <xf numFmtId="0" fontId="54" fillId="0" borderId="28" xfId="57" applyFont="1" applyFill="1" applyBorder="1" applyAlignment="1">
      <alignment horizontal="center" vertical="center" wrapText="1"/>
    </xf>
    <xf numFmtId="0" fontId="54" fillId="0" borderId="46" xfId="57" applyFont="1" applyFill="1" applyBorder="1" applyAlignment="1">
      <alignment horizontal="center" vertical="center" wrapText="1"/>
    </xf>
    <xf numFmtId="0" fontId="55" fillId="0" borderId="47" xfId="57" applyFont="1" applyFill="1" applyBorder="1" applyAlignment="1">
      <alignment horizontal="center" vertical="center" wrapText="1"/>
    </xf>
    <xf numFmtId="0" fontId="55" fillId="0" borderId="42" xfId="57" applyFont="1" applyFill="1" applyBorder="1" applyAlignment="1">
      <alignment horizontal="center" vertical="center" wrapText="1"/>
    </xf>
    <xf numFmtId="0" fontId="11" fillId="0" borderId="45" xfId="57" applyFont="1" applyFill="1" applyBorder="1" applyAlignment="1">
      <alignment horizontal="left" vertical="center" wrapText="1"/>
    </xf>
    <xf numFmtId="0" fontId="11" fillId="0" borderId="28" xfId="57" applyFont="1" applyFill="1" applyBorder="1" applyAlignment="1">
      <alignment horizontal="left" vertical="center" wrapText="1"/>
    </xf>
    <xf numFmtId="49" fontId="47" fillId="0" borderId="0" xfId="57" applyNumberFormat="1" applyFont="1" applyFill="1" applyAlignment="1">
      <alignment horizontal="left" vertical="center"/>
    </xf>
    <xf numFmtId="49" fontId="52" fillId="0" borderId="33" xfId="57" applyNumberFormat="1" applyFont="1" applyFill="1" applyBorder="1" applyAlignment="1">
      <alignment horizontal="center" vertical="center"/>
    </xf>
    <xf numFmtId="49" fontId="52" fillId="0" borderId="34" xfId="57" applyNumberFormat="1" applyFont="1" applyFill="1" applyBorder="1" applyAlignment="1">
      <alignment horizontal="center" vertical="center"/>
    </xf>
    <xf numFmtId="49" fontId="52" fillId="0" borderId="48" xfId="57" applyNumberFormat="1" applyFont="1" applyFill="1" applyBorder="1" applyAlignment="1">
      <alignment horizontal="center" vertical="center"/>
    </xf>
    <xf numFmtId="49" fontId="52" fillId="0" borderId="49" xfId="57" applyNumberFormat="1" applyFont="1" applyFill="1" applyBorder="1" applyAlignment="1">
      <alignment horizontal="center" vertical="center"/>
    </xf>
    <xf numFmtId="49" fontId="52" fillId="0" borderId="35" xfId="57" applyNumberFormat="1" applyFont="1" applyFill="1" applyBorder="1" applyAlignment="1">
      <alignment horizontal="center" vertical="center"/>
    </xf>
    <xf numFmtId="0" fontId="50" fillId="0" borderId="43" xfId="57" applyFont="1" applyFill="1" applyBorder="1" applyAlignment="1">
      <alignment horizontal="center" vertical="center" wrapText="1"/>
    </xf>
    <xf numFmtId="0" fontId="50" fillId="0" borderId="0" xfId="57" applyFont="1" applyFill="1" applyBorder="1" applyAlignment="1">
      <alignment horizontal="center" vertical="center" wrapText="1"/>
    </xf>
    <xf numFmtId="0" fontId="50" fillId="0" borderId="44" xfId="57" applyFont="1" applyFill="1" applyBorder="1" applyAlignment="1">
      <alignment horizontal="center" vertical="center" wrapText="1"/>
    </xf>
    <xf numFmtId="0" fontId="37" fillId="0" borderId="21" xfId="37" applyFont="1" applyFill="1" applyBorder="1" applyAlignment="1">
      <alignment horizontal="center"/>
    </xf>
    <xf numFmtId="0" fontId="11" fillId="0" borderId="24" xfId="37" applyFont="1" applyFill="1" applyBorder="1" applyAlignment="1">
      <alignment horizontal="center" vertical="center" wrapText="1"/>
    </xf>
    <xf numFmtId="0" fontId="11" fillId="24" borderId="0" xfId="37" applyFont="1" applyFill="1" applyAlignment="1">
      <alignment horizontal="center"/>
    </xf>
    <xf numFmtId="0" fontId="11" fillId="24" borderId="11" xfId="37" applyFont="1" applyFill="1" applyBorder="1" applyAlignment="1">
      <alignment horizontal="center" vertical="center" textRotation="90" wrapText="1"/>
    </xf>
    <xf numFmtId="0" fontId="11" fillId="24" borderId="13" xfId="37" applyFont="1" applyFill="1" applyBorder="1" applyAlignment="1">
      <alignment horizontal="center" vertical="center" textRotation="90" wrapText="1"/>
    </xf>
    <xf numFmtId="0" fontId="11" fillId="24" borderId="11" xfId="0" applyFont="1" applyFill="1" applyBorder="1" applyAlignment="1">
      <alignment horizontal="center" vertical="center" textRotation="90" wrapText="1"/>
    </xf>
    <xf numFmtId="0" fontId="11" fillId="24" borderId="13" xfId="0" applyFont="1" applyFill="1" applyBorder="1" applyAlignment="1">
      <alignment horizontal="center" vertical="center" textRotation="90" wrapText="1"/>
    </xf>
    <xf numFmtId="0" fontId="11" fillId="0" borderId="11" xfId="37" applyFont="1" applyFill="1" applyBorder="1" applyAlignment="1">
      <alignment horizontal="center" vertical="center" textRotation="90" wrapText="1"/>
    </xf>
    <xf numFmtId="0" fontId="11" fillId="0" borderId="13" xfId="37" applyFont="1" applyFill="1" applyBorder="1" applyAlignment="1">
      <alignment horizontal="center" vertical="center" textRotation="90" wrapText="1"/>
    </xf>
    <xf numFmtId="0" fontId="11" fillId="24" borderId="14" xfId="37" applyFont="1" applyFill="1" applyBorder="1" applyAlignment="1">
      <alignment horizontal="center" vertical="center" wrapText="1"/>
    </xf>
    <xf numFmtId="0" fontId="11" fillId="24" borderId="19" xfId="37" applyFont="1" applyFill="1" applyBorder="1" applyAlignment="1">
      <alignment horizontal="center" vertical="center" wrapText="1"/>
    </xf>
    <xf numFmtId="0" fontId="11" fillId="24" borderId="24" xfId="37" applyFont="1" applyFill="1" applyBorder="1" applyAlignment="1">
      <alignment horizontal="center" vertical="center" wrapText="1"/>
    </xf>
    <xf numFmtId="0" fontId="33" fillId="24" borderId="10" xfId="45" applyFont="1" applyFill="1" applyBorder="1" applyAlignment="1">
      <alignment horizontal="center" vertical="center" wrapText="1"/>
    </xf>
    <xf numFmtId="0" fontId="33" fillId="24" borderId="10" xfId="45" applyFont="1" applyFill="1" applyBorder="1" applyAlignment="1">
      <alignment horizontal="center" vertical="center"/>
    </xf>
    <xf numFmtId="0" fontId="33" fillId="24" borderId="12" xfId="45" applyFont="1" applyFill="1" applyBorder="1" applyAlignment="1">
      <alignment horizontal="center" vertical="center" wrapText="1"/>
    </xf>
    <xf numFmtId="0" fontId="33" fillId="24" borderId="24" xfId="45" applyFont="1" applyFill="1" applyBorder="1" applyAlignment="1">
      <alignment horizontal="center" vertical="center" wrapText="1"/>
    </xf>
    <xf numFmtId="0" fontId="33" fillId="24" borderId="18" xfId="45" applyFont="1" applyFill="1" applyBorder="1" applyAlignment="1">
      <alignment horizontal="center" vertical="center" wrapText="1"/>
    </xf>
    <xf numFmtId="0" fontId="33" fillId="24" borderId="12" xfId="45" applyFont="1" applyFill="1" applyBorder="1" applyAlignment="1">
      <alignment horizontal="center" vertical="center"/>
    </xf>
    <xf numFmtId="0" fontId="33" fillId="24" borderId="24" xfId="45" applyFont="1" applyFill="1" applyBorder="1" applyAlignment="1">
      <alignment horizontal="center" vertical="center"/>
    </xf>
    <xf numFmtId="0" fontId="11" fillId="24" borderId="21" xfId="37" applyFont="1" applyFill="1" applyBorder="1" applyAlignment="1">
      <alignment horizontal="center" vertical="center" wrapText="1"/>
    </xf>
    <xf numFmtId="0" fontId="33" fillId="24" borderId="18" xfId="45" applyFont="1" applyFill="1" applyBorder="1" applyAlignment="1">
      <alignment horizontal="center" vertical="center"/>
    </xf>
    <xf numFmtId="0" fontId="33" fillId="0" borderId="0" xfId="45" applyFont="1" applyFill="1" applyBorder="1" applyAlignment="1">
      <alignment horizontal="left" vertical="center" wrapText="1"/>
    </xf>
    <xf numFmtId="0" fontId="37" fillId="0" borderId="21" xfId="46" applyFont="1" applyFill="1" applyBorder="1" applyAlignment="1">
      <alignment horizontal="center"/>
    </xf>
    <xf numFmtId="0" fontId="35" fillId="0" borderId="0" xfId="55" applyFont="1" applyAlignment="1">
      <alignment horizontal="center" vertical="top"/>
    </xf>
    <xf numFmtId="0" fontId="11" fillId="0" borderId="0" xfId="0" applyFont="1" applyFill="1" applyAlignment="1">
      <alignment horizontal="center"/>
    </xf>
    <xf numFmtId="0" fontId="63" fillId="0" borderId="0" xfId="55" applyFont="1" applyAlignment="1">
      <alignment horizontal="left"/>
    </xf>
    <xf numFmtId="0" fontId="11" fillId="0" borderId="0" xfId="37" applyFont="1" applyAlignment="1">
      <alignment horizontal="left" wrapText="1"/>
    </xf>
    <xf numFmtId="0" fontId="11" fillId="0" borderId="0" xfId="37" applyFont="1" applyAlignment="1">
      <alignment horizontal="center" wrapText="1"/>
    </xf>
    <xf numFmtId="0" fontId="35" fillId="24" borderId="10" xfId="55" applyFont="1" applyFill="1" applyBorder="1" applyAlignment="1">
      <alignment horizontal="center" vertical="center" wrapText="1"/>
    </xf>
    <xf numFmtId="0" fontId="11" fillId="24" borderId="10" xfId="55" applyFont="1" applyFill="1" applyBorder="1" applyAlignment="1">
      <alignment horizontal="center" vertical="center" wrapText="1"/>
    </xf>
    <xf numFmtId="0" fontId="54" fillId="24" borderId="45" xfId="57" applyFont="1" applyFill="1" applyBorder="1" applyAlignment="1">
      <alignment horizontal="center" vertical="center" wrapText="1"/>
    </xf>
    <xf numFmtId="0" fontId="54" fillId="24" borderId="28" xfId="57" applyFont="1" applyFill="1" applyBorder="1" applyAlignment="1">
      <alignment horizontal="center" vertical="center" wrapText="1"/>
    </xf>
  </cellXfs>
  <cellStyles count="883">
    <cellStyle name="_БДР (прогноз 2007г.)" xfId="628"/>
    <cellStyle name="_БДР 2009г. для БП" xfId="629"/>
    <cellStyle name="_БП 2008" xfId="630"/>
    <cellStyle name="_Бюджетный классификатор" xfId="631"/>
    <cellStyle name="_Выручка 2009 г" xfId="632"/>
    <cellStyle name="_Доходы и расходы к БДР (прогноз 2007г.)" xfId="633"/>
    <cellStyle name="_Инвестции 2008 год к Балансу (скорр.)" xfId="634"/>
    <cellStyle name="_Отпуск из сети ТЭ" xfId="635"/>
    <cellStyle name="_Расчет для БП 2008" xfId="636"/>
    <cellStyle name="_Структура январь (все рег.) - 2" xfId="637"/>
    <cellStyle name="_ТЭ0609" xfId="638"/>
    <cellStyle name="”ќђќ‘ћ‚›‰" xfId="639"/>
    <cellStyle name="”љ‘ђћ‚ђќќ›‰" xfId="640"/>
    <cellStyle name="„…ќ…†ќ›‰" xfId="641"/>
    <cellStyle name="‡ђѓћ‹ћ‚ћљ1" xfId="642"/>
    <cellStyle name="‡ђѓћ‹ћ‚ћљ2" xfId="643"/>
    <cellStyle name="’ћѓћ‚›‰" xfId="644"/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Accent1 - 20%" xfId="645"/>
    <cellStyle name="Accent1 - 40%" xfId="646"/>
    <cellStyle name="Accent1 - 60%" xfId="647"/>
    <cellStyle name="Accent2 - 20%" xfId="648"/>
    <cellStyle name="Accent2 - 40%" xfId="649"/>
    <cellStyle name="Accent2 - 60%" xfId="650"/>
    <cellStyle name="Accent3 - 20%" xfId="651"/>
    <cellStyle name="Accent3 - 40%" xfId="652"/>
    <cellStyle name="Accent3 - 60%" xfId="653"/>
    <cellStyle name="Accent4 - 20%" xfId="654"/>
    <cellStyle name="Accent4 - 40%" xfId="655"/>
    <cellStyle name="Accent4 - 60%" xfId="656"/>
    <cellStyle name="Accent5 - 20%" xfId="657"/>
    <cellStyle name="Accent5 - 40%" xfId="658"/>
    <cellStyle name="Accent5 - 60%" xfId="659"/>
    <cellStyle name="Accent6 - 20%" xfId="660"/>
    <cellStyle name="Accent6 - 40%" xfId="661"/>
    <cellStyle name="Accent6 - 60%" xfId="662"/>
    <cellStyle name="AFE" xfId="663"/>
    <cellStyle name="Comma [0]_laroux" xfId="664"/>
    <cellStyle name="Comma_laroux" xfId="665"/>
    <cellStyle name="Currency [0]" xfId="666"/>
    <cellStyle name="Currency_laroux" xfId="667"/>
    <cellStyle name="Emphasis 1" xfId="668"/>
    <cellStyle name="Emphasis 2" xfId="669"/>
    <cellStyle name="Emphasis 3" xfId="670"/>
    <cellStyle name="Iau?iue1" xfId="671"/>
    <cellStyle name="Normal 2" xfId="78"/>
    <cellStyle name="Normal_ASUS" xfId="672"/>
    <cellStyle name="Normal1" xfId="673"/>
    <cellStyle name="Ociriniaue [0]_5-C" xfId="674"/>
    <cellStyle name="Ociriniaue_5-C" xfId="675"/>
    <cellStyle name="Price_Body" xfId="676"/>
    <cellStyle name="SAPBEXaggData" xfId="677"/>
    <cellStyle name="SAPBEXaggData 2" xfId="678"/>
    <cellStyle name="SAPBEXaggData 3" xfId="679"/>
    <cellStyle name="SAPBEXaggData 4" xfId="680"/>
    <cellStyle name="SAPBEXaggDataEmph" xfId="681"/>
    <cellStyle name="SAPBEXaggDataEmph 2" xfId="682"/>
    <cellStyle name="SAPBEXaggDataEmph 3" xfId="683"/>
    <cellStyle name="SAPBEXaggItem" xfId="684"/>
    <cellStyle name="SAPBEXaggItem 2" xfId="685"/>
    <cellStyle name="SAPBEXaggItem 3" xfId="686"/>
    <cellStyle name="SAPBEXaggItem 4" xfId="687"/>
    <cellStyle name="SAPBEXaggItemX" xfId="688"/>
    <cellStyle name="SAPBEXaggItemX 2" xfId="689"/>
    <cellStyle name="SAPBEXaggItemX 3" xfId="690"/>
    <cellStyle name="SAPBEXchaText" xfId="691"/>
    <cellStyle name="SAPBEXchaText 2" xfId="692"/>
    <cellStyle name="SAPBEXchaText 3" xfId="693"/>
    <cellStyle name="SAPBEXchaText 4" xfId="694"/>
    <cellStyle name="SAPBEXexcBad7" xfId="695"/>
    <cellStyle name="SAPBEXexcBad7 2" xfId="696"/>
    <cellStyle name="SAPBEXexcBad7 3" xfId="697"/>
    <cellStyle name="SAPBEXexcBad8" xfId="698"/>
    <cellStyle name="SAPBEXexcBad8 2" xfId="699"/>
    <cellStyle name="SAPBEXexcBad8 3" xfId="700"/>
    <cellStyle name="SAPBEXexcBad9" xfId="701"/>
    <cellStyle name="SAPBEXexcBad9 2" xfId="702"/>
    <cellStyle name="SAPBEXexcBad9 3" xfId="703"/>
    <cellStyle name="SAPBEXexcCritical4" xfId="704"/>
    <cellStyle name="SAPBEXexcCritical4 2" xfId="705"/>
    <cellStyle name="SAPBEXexcCritical4 3" xfId="706"/>
    <cellStyle name="SAPBEXexcCritical5" xfId="707"/>
    <cellStyle name="SAPBEXexcCritical5 2" xfId="708"/>
    <cellStyle name="SAPBEXexcCritical5 3" xfId="709"/>
    <cellStyle name="SAPBEXexcCritical6" xfId="710"/>
    <cellStyle name="SAPBEXexcCritical6 2" xfId="711"/>
    <cellStyle name="SAPBEXexcCritical6 3" xfId="712"/>
    <cellStyle name="SAPBEXexcGood1" xfId="713"/>
    <cellStyle name="SAPBEXexcGood1 2" xfId="714"/>
    <cellStyle name="SAPBEXexcGood1 3" xfId="715"/>
    <cellStyle name="SAPBEXexcGood2" xfId="716"/>
    <cellStyle name="SAPBEXexcGood2 2" xfId="717"/>
    <cellStyle name="SAPBEXexcGood2 3" xfId="718"/>
    <cellStyle name="SAPBEXexcGood3" xfId="719"/>
    <cellStyle name="SAPBEXexcGood3 2" xfId="720"/>
    <cellStyle name="SAPBEXexcGood3 3" xfId="721"/>
    <cellStyle name="SAPBEXfilterDrill" xfId="722"/>
    <cellStyle name="SAPBEXfilterDrill 2" xfId="723"/>
    <cellStyle name="SAPBEXfilterDrill 3" xfId="724"/>
    <cellStyle name="SAPBEXfilterItem" xfId="725"/>
    <cellStyle name="SAPBEXfilterItem 2" xfId="726"/>
    <cellStyle name="SAPBEXfilterItem 3" xfId="727"/>
    <cellStyle name="SAPBEXfilterText" xfId="728"/>
    <cellStyle name="SAPBEXfilterText 2" xfId="729"/>
    <cellStyle name="SAPBEXfilterText 3" xfId="730"/>
    <cellStyle name="SAPBEXformats" xfId="731"/>
    <cellStyle name="SAPBEXformats 2" xfId="732"/>
    <cellStyle name="SAPBEXformats 3" xfId="733"/>
    <cellStyle name="SAPBEXheaderItem" xfId="734"/>
    <cellStyle name="SAPBEXheaderItem 2" xfId="735"/>
    <cellStyle name="SAPBEXheaderItem 3" xfId="736"/>
    <cellStyle name="SAPBEXheaderText" xfId="737"/>
    <cellStyle name="SAPBEXheaderText 2" xfId="738"/>
    <cellStyle name="SAPBEXheaderText 3" xfId="739"/>
    <cellStyle name="SAPBEXHLevel0" xfId="740"/>
    <cellStyle name="SAPBEXHLevel0 2" xfId="741"/>
    <cellStyle name="SAPBEXHLevel0 3" xfId="742"/>
    <cellStyle name="SAPBEXHLevel0X" xfId="743"/>
    <cellStyle name="SAPBEXHLevel0X 2" xfId="744"/>
    <cellStyle name="SAPBEXHLevel0X 3" xfId="745"/>
    <cellStyle name="SAPBEXHLevel1" xfId="746"/>
    <cellStyle name="SAPBEXHLevel1 2" xfId="747"/>
    <cellStyle name="SAPBEXHLevel1 3" xfId="748"/>
    <cellStyle name="SAPBEXHLevel1X" xfId="749"/>
    <cellStyle name="SAPBEXHLevel1X 2" xfId="750"/>
    <cellStyle name="SAPBEXHLevel1X 3" xfId="751"/>
    <cellStyle name="SAPBEXHLevel2" xfId="752"/>
    <cellStyle name="SAPBEXHLevel2 2" xfId="753"/>
    <cellStyle name="SAPBEXHLevel2 3" xfId="754"/>
    <cellStyle name="SAPBEXHLevel2X" xfId="755"/>
    <cellStyle name="SAPBEXHLevel2X 2" xfId="756"/>
    <cellStyle name="SAPBEXHLevel2X 3" xfId="757"/>
    <cellStyle name="SAPBEXHLevel3" xfId="758"/>
    <cellStyle name="SAPBEXHLevel3 2" xfId="759"/>
    <cellStyle name="SAPBEXHLevel3 3" xfId="760"/>
    <cellStyle name="SAPBEXHLevel3X" xfId="761"/>
    <cellStyle name="SAPBEXHLevel3X 2" xfId="762"/>
    <cellStyle name="SAPBEXHLevel3X 3" xfId="763"/>
    <cellStyle name="SAPBEXinputData" xfId="764"/>
    <cellStyle name="SAPBEXinputData 2" xfId="765"/>
    <cellStyle name="SAPBEXinputData 3" xfId="766"/>
    <cellStyle name="SAPBEXinputData 4" xfId="767"/>
    <cellStyle name="SAPBEXItemHeader" xfId="768"/>
    <cellStyle name="SAPBEXresData" xfId="769"/>
    <cellStyle name="SAPBEXresData 2" xfId="770"/>
    <cellStyle name="SAPBEXresData 3" xfId="771"/>
    <cellStyle name="SAPBEXresDataEmph" xfId="772"/>
    <cellStyle name="SAPBEXresDataEmph 2" xfId="773"/>
    <cellStyle name="SAPBEXresDataEmph 3" xfId="774"/>
    <cellStyle name="SAPBEXresItem" xfId="775"/>
    <cellStyle name="SAPBEXresItem 2" xfId="776"/>
    <cellStyle name="SAPBEXresItem 3" xfId="777"/>
    <cellStyle name="SAPBEXresItem 4" xfId="778"/>
    <cellStyle name="SAPBEXresItemX" xfId="779"/>
    <cellStyle name="SAPBEXresItemX 2" xfId="780"/>
    <cellStyle name="SAPBEXresItemX 3" xfId="781"/>
    <cellStyle name="SAPBEXstdData" xfId="782"/>
    <cellStyle name="SAPBEXstdData 2" xfId="783"/>
    <cellStyle name="SAPBEXstdData 3" xfId="784"/>
    <cellStyle name="SAPBEXstdData 4" xfId="785"/>
    <cellStyle name="SAPBEXstdDataEmph" xfId="786"/>
    <cellStyle name="SAPBEXstdDataEmph 2" xfId="787"/>
    <cellStyle name="SAPBEXstdDataEmph 3" xfId="788"/>
    <cellStyle name="SAPBEXstdDataEmph 4" xfId="789"/>
    <cellStyle name="SAPBEXstdItem" xfId="790"/>
    <cellStyle name="SAPBEXstdItem 2" xfId="791"/>
    <cellStyle name="SAPBEXstdItem 3" xfId="792"/>
    <cellStyle name="SAPBEXstdItem 4" xfId="793"/>
    <cellStyle name="SAPBEXstdItemX" xfId="794"/>
    <cellStyle name="SAPBEXstdItemX 2" xfId="795"/>
    <cellStyle name="SAPBEXstdItemX 3" xfId="796"/>
    <cellStyle name="SAPBEXtitle" xfId="797"/>
    <cellStyle name="SAPBEXtitle 2" xfId="798"/>
    <cellStyle name="SAPBEXtitle 3" xfId="799"/>
    <cellStyle name="SAPBEXunassignedItem" xfId="800"/>
    <cellStyle name="SAPBEXundefined" xfId="801"/>
    <cellStyle name="SAPBEXundefined 2" xfId="802"/>
    <cellStyle name="SAPBEXundefined 3" xfId="803"/>
    <cellStyle name="Sheet Title" xfId="804"/>
    <cellStyle name="Акцент1" xfId="19" builtinId="29" customBuiltin="1"/>
    <cellStyle name="Акцент1 2" xfId="79"/>
    <cellStyle name="Акцент1 2 2" xfId="805"/>
    <cellStyle name="Акцент2" xfId="20" builtinId="33" customBuiltin="1"/>
    <cellStyle name="Акцент2 2" xfId="80"/>
    <cellStyle name="Акцент2 2 2" xfId="806"/>
    <cellStyle name="Акцент3" xfId="21" builtinId="37" customBuiltin="1"/>
    <cellStyle name="Акцент3 2" xfId="81"/>
    <cellStyle name="Акцент3 2 2" xfId="807"/>
    <cellStyle name="Акцент4" xfId="22" builtinId="41" customBuiltin="1"/>
    <cellStyle name="Акцент4 2" xfId="82"/>
    <cellStyle name="Акцент4 2 2" xfId="808"/>
    <cellStyle name="Акцент5" xfId="23" builtinId="45" customBuiltin="1"/>
    <cellStyle name="Акцент5 2" xfId="83"/>
    <cellStyle name="Акцент5 2 2" xfId="809"/>
    <cellStyle name="Акцент6" xfId="24" builtinId="49" customBuiltin="1"/>
    <cellStyle name="Акцент6 2" xfId="84"/>
    <cellStyle name="Акцент6 2 2" xfId="810"/>
    <cellStyle name="Беззащитный" xfId="811"/>
    <cellStyle name="Ввод " xfId="25" builtinId="20" customBuiltin="1"/>
    <cellStyle name="Ввод  2" xfId="85"/>
    <cellStyle name="Ввод  2 2" xfId="812"/>
    <cellStyle name="Ввод  3" xfId="813"/>
    <cellStyle name="Вывод" xfId="26" builtinId="21" customBuiltin="1"/>
    <cellStyle name="Вывод 2" xfId="86"/>
    <cellStyle name="Вывод 2 2" xfId="814"/>
    <cellStyle name="Вывод 3" xfId="815"/>
    <cellStyle name="Вычисление" xfId="27" builtinId="22" customBuiltin="1"/>
    <cellStyle name="Вычисление 2" xfId="87"/>
    <cellStyle name="Вычисление 2 2" xfId="816"/>
    <cellStyle name="Вычисление 3" xfId="817"/>
    <cellStyle name="Заголовок" xfId="818"/>
    <cellStyle name="Заголовок 1" xfId="28" builtinId="16" customBuiltin="1"/>
    <cellStyle name="Заголовок 1 2" xfId="88"/>
    <cellStyle name="Заголовок 1 2 2" xfId="819"/>
    <cellStyle name="Заголовок 2" xfId="29" builtinId="17" customBuiltin="1"/>
    <cellStyle name="Заголовок 2 2" xfId="89"/>
    <cellStyle name="Заголовок 2 2 2" xfId="820"/>
    <cellStyle name="Заголовок 2 3" xfId="821"/>
    <cellStyle name="Заголовок 3" xfId="30" builtinId="18" customBuiltin="1"/>
    <cellStyle name="Заголовок 3 2" xfId="90"/>
    <cellStyle name="Заголовок 3 2 2" xfId="822"/>
    <cellStyle name="Заголовок 3 3" xfId="823"/>
    <cellStyle name="Заголовок 4" xfId="31" builtinId="19" customBuiltin="1"/>
    <cellStyle name="Заголовок 4 2" xfId="91"/>
    <cellStyle name="Заголовок 4 2 2" xfId="824"/>
    <cellStyle name="ЗаголовокСтолбца" xfId="825"/>
    <cellStyle name="Защитный" xfId="826"/>
    <cellStyle name="Значение" xfId="827"/>
    <cellStyle name="Итог" xfId="32" builtinId="25" customBuiltin="1"/>
    <cellStyle name="Итог 2" xfId="92"/>
    <cellStyle name="Итог 2 2" xfId="828"/>
    <cellStyle name="Контрольная ячейка" xfId="33" builtinId="23" customBuiltin="1"/>
    <cellStyle name="Контрольная ячейка 2" xfId="93"/>
    <cellStyle name="Контрольная ячейка 2 2" xfId="829"/>
    <cellStyle name="Контрольная ячейка 3" xfId="830"/>
    <cellStyle name="Мой заголовок" xfId="831"/>
    <cellStyle name="Мой заголовок листа" xfId="832"/>
    <cellStyle name="Мои наименования показателей" xfId="833"/>
    <cellStyle name="Название" xfId="34" builtinId="15" customBuiltin="1"/>
    <cellStyle name="Название 2" xfId="94"/>
    <cellStyle name="Название 2 2" xfId="834"/>
    <cellStyle name="Нейтральный" xfId="35" builtinId="28" customBuiltin="1"/>
    <cellStyle name="Нейтральный 2" xfId="95"/>
    <cellStyle name="Нейтральный 2 2" xfId="835"/>
    <cellStyle name="Нейтральный 3" xfId="836"/>
    <cellStyle name="Обычный" xfId="0" builtinId="0"/>
    <cellStyle name="Обычный 10" xfId="280"/>
    <cellStyle name="Обычный 11" xfId="837"/>
    <cellStyle name="Обычный 11 2" xfId="838"/>
    <cellStyle name="Обычный 12" xfId="626"/>
    <cellStyle name="Обычный 12 2" xfId="48"/>
    <cellStyle name="Обычный 13" xfId="627"/>
    <cellStyle name="Обычный 16" xfId="839"/>
    <cellStyle name="Обычный 2" xfId="36"/>
    <cellStyle name="Обычный 2 2" xfId="840"/>
    <cellStyle name="Обычный 2 26 2" xfId="116"/>
    <cellStyle name="Обычный 3" xfId="37"/>
    <cellStyle name="Обычный 3 2" xfId="57"/>
    <cellStyle name="Обычный 3 2 2 2" xfId="49"/>
    <cellStyle name="Обычный 3 21" xfId="103"/>
    <cellStyle name="Обычный 3 3" xfId="841"/>
    <cellStyle name="Обычный 4" xfId="44"/>
    <cellStyle name="Обычный 4 2" xfId="56"/>
    <cellStyle name="Обычный 4 3" xfId="842"/>
    <cellStyle name="Обычный 5" xfId="45"/>
    <cellStyle name="Обычный 5 2" xfId="844"/>
    <cellStyle name="Обычный 5 3" xfId="843"/>
    <cellStyle name="Обычный 6" xfId="47"/>
    <cellStyle name="Обычный 6 10" xfId="281"/>
    <cellStyle name="Обычный 6 11" xfId="452"/>
    <cellStyle name="Обычный 6 12" xfId="845"/>
    <cellStyle name="Обычный 6 2" xfId="53"/>
    <cellStyle name="Обычный 6 2 10" xfId="111"/>
    <cellStyle name="Обычный 6 2 11" xfId="284"/>
    <cellStyle name="Обычный 6 2 12" xfId="455"/>
    <cellStyle name="Обычный 6 2 2" xfId="54"/>
    <cellStyle name="Обычный 6 2 2 10" xfId="285"/>
    <cellStyle name="Обычный 6 2 2 11" xfId="456"/>
    <cellStyle name="Обычный 6 2 2 2" xfId="118"/>
    <cellStyle name="Обычный 6 2 2 2 2" xfId="135"/>
    <cellStyle name="Обычный 6 2 2 2 2 2" xfId="139"/>
    <cellStyle name="Обычный 6 2 2 2 2 2 2" xfId="140"/>
    <cellStyle name="Обычный 6 2 2 2 2 2 2 2" xfId="312"/>
    <cellStyle name="Обычный 6 2 2 2 2 2 2 3" xfId="483"/>
    <cellStyle name="Обычный 6 2 2 2 2 2 3" xfId="141"/>
    <cellStyle name="Обычный 6 2 2 2 2 2 3 2" xfId="313"/>
    <cellStyle name="Обычный 6 2 2 2 2 2 3 3" xfId="484"/>
    <cellStyle name="Обычный 6 2 2 2 2 2 4" xfId="311"/>
    <cellStyle name="Обычный 6 2 2 2 2 2 5" xfId="482"/>
    <cellStyle name="Обычный 6 2 2 2 2 3" xfId="142"/>
    <cellStyle name="Обычный 6 2 2 2 2 3 2" xfId="314"/>
    <cellStyle name="Обычный 6 2 2 2 2 3 3" xfId="485"/>
    <cellStyle name="Обычный 6 2 2 2 2 4" xfId="143"/>
    <cellStyle name="Обычный 6 2 2 2 2 4 2" xfId="315"/>
    <cellStyle name="Обычный 6 2 2 2 2 4 3" xfId="486"/>
    <cellStyle name="Обычный 6 2 2 2 2 5" xfId="307"/>
    <cellStyle name="Обычный 6 2 2 2 2 6" xfId="478"/>
    <cellStyle name="Обычный 6 2 2 2 3" xfId="137"/>
    <cellStyle name="Обычный 6 2 2 2 3 2" xfId="144"/>
    <cellStyle name="Обычный 6 2 2 2 3 2 2" xfId="316"/>
    <cellStyle name="Обычный 6 2 2 2 3 2 3" xfId="487"/>
    <cellStyle name="Обычный 6 2 2 2 3 3" xfId="145"/>
    <cellStyle name="Обычный 6 2 2 2 3 3 2" xfId="317"/>
    <cellStyle name="Обычный 6 2 2 2 3 3 3" xfId="488"/>
    <cellStyle name="Обычный 6 2 2 2 3 4" xfId="309"/>
    <cellStyle name="Обычный 6 2 2 2 3 5" xfId="480"/>
    <cellStyle name="Обычный 6 2 2 2 4" xfId="146"/>
    <cellStyle name="Обычный 6 2 2 2 4 2" xfId="318"/>
    <cellStyle name="Обычный 6 2 2 2 4 3" xfId="489"/>
    <cellStyle name="Обычный 6 2 2 2 5" xfId="147"/>
    <cellStyle name="Обычный 6 2 2 2 5 2" xfId="319"/>
    <cellStyle name="Обычный 6 2 2 2 5 3" xfId="490"/>
    <cellStyle name="Обычный 6 2 2 2 6" xfId="290"/>
    <cellStyle name="Обычный 6 2 2 2 7" xfId="461"/>
    <cellStyle name="Обычный 6 2 2 3" xfId="130"/>
    <cellStyle name="Обычный 6 2 2 3 2" xfId="148"/>
    <cellStyle name="Обычный 6 2 2 3 2 2" xfId="149"/>
    <cellStyle name="Обычный 6 2 2 3 2 2 2" xfId="321"/>
    <cellStyle name="Обычный 6 2 2 3 2 2 3" xfId="492"/>
    <cellStyle name="Обычный 6 2 2 3 2 3" xfId="150"/>
    <cellStyle name="Обычный 6 2 2 3 2 3 2" xfId="322"/>
    <cellStyle name="Обычный 6 2 2 3 2 3 3" xfId="493"/>
    <cellStyle name="Обычный 6 2 2 3 2 4" xfId="320"/>
    <cellStyle name="Обычный 6 2 2 3 2 5" xfId="491"/>
    <cellStyle name="Обычный 6 2 2 3 3" xfId="151"/>
    <cellStyle name="Обычный 6 2 2 3 3 2" xfId="323"/>
    <cellStyle name="Обычный 6 2 2 3 3 3" xfId="494"/>
    <cellStyle name="Обычный 6 2 2 3 4" xfId="152"/>
    <cellStyle name="Обычный 6 2 2 3 4 2" xfId="324"/>
    <cellStyle name="Обычный 6 2 2 3 4 3" xfId="495"/>
    <cellStyle name="Обычный 6 2 2 3 5" xfId="302"/>
    <cellStyle name="Обычный 6 2 2 3 6" xfId="473"/>
    <cellStyle name="Обычный 6 2 2 4" xfId="123"/>
    <cellStyle name="Обычный 6 2 2 4 2" xfId="153"/>
    <cellStyle name="Обычный 6 2 2 4 2 2" xfId="154"/>
    <cellStyle name="Обычный 6 2 2 4 2 2 2" xfId="326"/>
    <cellStyle name="Обычный 6 2 2 4 2 2 3" xfId="497"/>
    <cellStyle name="Обычный 6 2 2 4 2 3" xfId="155"/>
    <cellStyle name="Обычный 6 2 2 4 2 3 2" xfId="327"/>
    <cellStyle name="Обычный 6 2 2 4 2 3 3" xfId="498"/>
    <cellStyle name="Обычный 6 2 2 4 2 4" xfId="325"/>
    <cellStyle name="Обычный 6 2 2 4 2 5" xfId="496"/>
    <cellStyle name="Обычный 6 2 2 4 3" xfId="156"/>
    <cellStyle name="Обычный 6 2 2 4 3 2" xfId="328"/>
    <cellStyle name="Обычный 6 2 2 4 3 3" xfId="499"/>
    <cellStyle name="Обычный 6 2 2 4 4" xfId="157"/>
    <cellStyle name="Обычный 6 2 2 4 4 2" xfId="329"/>
    <cellStyle name="Обычный 6 2 2 4 4 3" xfId="500"/>
    <cellStyle name="Обычный 6 2 2 4 5" xfId="295"/>
    <cellStyle name="Обычный 6 2 2 4 6" xfId="466"/>
    <cellStyle name="Обычный 6 2 2 5" xfId="158"/>
    <cellStyle name="Обычный 6 2 2 5 2" xfId="159"/>
    <cellStyle name="Обычный 6 2 2 5 2 2" xfId="331"/>
    <cellStyle name="Обычный 6 2 2 5 2 3" xfId="502"/>
    <cellStyle name="Обычный 6 2 2 5 3" xfId="160"/>
    <cellStyle name="Обычный 6 2 2 5 3 2" xfId="332"/>
    <cellStyle name="Обычный 6 2 2 5 3 3" xfId="503"/>
    <cellStyle name="Обычный 6 2 2 5 4" xfId="330"/>
    <cellStyle name="Обычный 6 2 2 5 5" xfId="501"/>
    <cellStyle name="Обычный 6 2 2 6" xfId="161"/>
    <cellStyle name="Обычный 6 2 2 6 2" xfId="333"/>
    <cellStyle name="Обычный 6 2 2 6 3" xfId="504"/>
    <cellStyle name="Обычный 6 2 2 7" xfId="162"/>
    <cellStyle name="Обычный 6 2 2 7 2" xfId="334"/>
    <cellStyle name="Обычный 6 2 2 7 3" xfId="505"/>
    <cellStyle name="Обычный 6 2 2 8" xfId="163"/>
    <cellStyle name="Обычный 6 2 2 8 2" xfId="335"/>
    <cellStyle name="Обычный 6 2 2 8 3" xfId="506"/>
    <cellStyle name="Обычный 6 2 2 9" xfId="112"/>
    <cellStyle name="Обычный 6 2 3" xfId="102"/>
    <cellStyle name="Обычный 6 2 3 10" xfId="287"/>
    <cellStyle name="Обычный 6 2 3 11" xfId="458"/>
    <cellStyle name="Обычный 6 2 3 2" xfId="117"/>
    <cellStyle name="Обычный 6 2 3 2 2" xfId="134"/>
    <cellStyle name="Обычный 6 2 3 2 2 2" xfId="164"/>
    <cellStyle name="Обычный 6 2 3 2 2 2 2" xfId="165"/>
    <cellStyle name="Обычный 6 2 3 2 2 2 2 2" xfId="337"/>
    <cellStyle name="Обычный 6 2 3 2 2 2 2 3" xfId="508"/>
    <cellStyle name="Обычный 6 2 3 2 2 2 3" xfId="166"/>
    <cellStyle name="Обычный 6 2 3 2 2 2 3 2" xfId="338"/>
    <cellStyle name="Обычный 6 2 3 2 2 2 3 3" xfId="509"/>
    <cellStyle name="Обычный 6 2 3 2 2 2 4" xfId="336"/>
    <cellStyle name="Обычный 6 2 3 2 2 2 5" xfId="507"/>
    <cellStyle name="Обычный 6 2 3 2 2 3" xfId="167"/>
    <cellStyle name="Обычный 6 2 3 2 2 3 2" xfId="339"/>
    <cellStyle name="Обычный 6 2 3 2 2 3 3" xfId="510"/>
    <cellStyle name="Обычный 6 2 3 2 2 4" xfId="168"/>
    <cellStyle name="Обычный 6 2 3 2 2 4 2" xfId="340"/>
    <cellStyle name="Обычный 6 2 3 2 2 4 3" xfId="511"/>
    <cellStyle name="Обычный 6 2 3 2 2 5" xfId="306"/>
    <cellStyle name="Обычный 6 2 3 2 2 6" xfId="477"/>
    <cellStyle name="Обычный 6 2 3 2 3" xfId="136"/>
    <cellStyle name="Обычный 6 2 3 2 3 2" xfId="169"/>
    <cellStyle name="Обычный 6 2 3 2 3 2 2" xfId="341"/>
    <cellStyle name="Обычный 6 2 3 2 3 2 3" xfId="512"/>
    <cellStyle name="Обычный 6 2 3 2 3 3" xfId="170"/>
    <cellStyle name="Обычный 6 2 3 2 3 3 2" xfId="342"/>
    <cellStyle name="Обычный 6 2 3 2 3 3 3" xfId="513"/>
    <cellStyle name="Обычный 6 2 3 2 3 4" xfId="308"/>
    <cellStyle name="Обычный 6 2 3 2 3 5" xfId="479"/>
    <cellStyle name="Обычный 6 2 3 2 4" xfId="171"/>
    <cellStyle name="Обычный 6 2 3 2 4 2" xfId="343"/>
    <cellStyle name="Обычный 6 2 3 2 4 3" xfId="514"/>
    <cellStyle name="Обычный 6 2 3 2 5" xfId="172"/>
    <cellStyle name="Обычный 6 2 3 2 5 2" xfId="344"/>
    <cellStyle name="Обычный 6 2 3 2 5 3" xfId="515"/>
    <cellStyle name="Обычный 6 2 3 2 6" xfId="289"/>
    <cellStyle name="Обычный 6 2 3 2 7" xfId="460"/>
    <cellStyle name="Обычный 6 2 3 3" xfId="132"/>
    <cellStyle name="Обычный 6 2 3 3 2" xfId="173"/>
    <cellStyle name="Обычный 6 2 3 3 2 2" xfId="174"/>
    <cellStyle name="Обычный 6 2 3 3 2 2 2" xfId="346"/>
    <cellStyle name="Обычный 6 2 3 3 2 2 3" xfId="517"/>
    <cellStyle name="Обычный 6 2 3 3 2 3" xfId="175"/>
    <cellStyle name="Обычный 6 2 3 3 2 3 2" xfId="347"/>
    <cellStyle name="Обычный 6 2 3 3 2 3 3" xfId="518"/>
    <cellStyle name="Обычный 6 2 3 3 2 4" xfId="345"/>
    <cellStyle name="Обычный 6 2 3 3 2 5" xfId="516"/>
    <cellStyle name="Обычный 6 2 3 3 3" xfId="176"/>
    <cellStyle name="Обычный 6 2 3 3 3 2" xfId="348"/>
    <cellStyle name="Обычный 6 2 3 3 3 3" xfId="519"/>
    <cellStyle name="Обычный 6 2 3 3 4" xfId="177"/>
    <cellStyle name="Обычный 6 2 3 3 4 2" xfId="349"/>
    <cellStyle name="Обычный 6 2 3 3 4 3" xfId="520"/>
    <cellStyle name="Обычный 6 2 3 3 5" xfId="304"/>
    <cellStyle name="Обычный 6 2 3 3 6" xfId="475"/>
    <cellStyle name="Обычный 6 2 3 4" xfId="125"/>
    <cellStyle name="Обычный 6 2 3 4 2" xfId="178"/>
    <cellStyle name="Обычный 6 2 3 4 2 2" xfId="179"/>
    <cellStyle name="Обычный 6 2 3 4 2 2 2" xfId="351"/>
    <cellStyle name="Обычный 6 2 3 4 2 2 3" xfId="522"/>
    <cellStyle name="Обычный 6 2 3 4 2 3" xfId="180"/>
    <cellStyle name="Обычный 6 2 3 4 2 3 2" xfId="352"/>
    <cellStyle name="Обычный 6 2 3 4 2 3 3" xfId="523"/>
    <cellStyle name="Обычный 6 2 3 4 2 4" xfId="350"/>
    <cellStyle name="Обычный 6 2 3 4 2 5" xfId="521"/>
    <cellStyle name="Обычный 6 2 3 4 3" xfId="181"/>
    <cellStyle name="Обычный 6 2 3 4 3 2" xfId="353"/>
    <cellStyle name="Обычный 6 2 3 4 3 3" xfId="524"/>
    <cellStyle name="Обычный 6 2 3 4 4" xfId="182"/>
    <cellStyle name="Обычный 6 2 3 4 4 2" xfId="354"/>
    <cellStyle name="Обычный 6 2 3 4 4 3" xfId="525"/>
    <cellStyle name="Обычный 6 2 3 4 5" xfId="297"/>
    <cellStyle name="Обычный 6 2 3 4 6" xfId="468"/>
    <cellStyle name="Обычный 6 2 3 5" xfId="183"/>
    <cellStyle name="Обычный 6 2 3 5 2" xfId="184"/>
    <cellStyle name="Обычный 6 2 3 5 2 2" xfId="356"/>
    <cellStyle name="Обычный 6 2 3 5 2 3" xfId="527"/>
    <cellStyle name="Обычный 6 2 3 5 3" xfId="185"/>
    <cellStyle name="Обычный 6 2 3 5 3 2" xfId="357"/>
    <cellStyle name="Обычный 6 2 3 5 3 3" xfId="528"/>
    <cellStyle name="Обычный 6 2 3 5 4" xfId="355"/>
    <cellStyle name="Обычный 6 2 3 5 5" xfId="526"/>
    <cellStyle name="Обычный 6 2 3 6" xfId="186"/>
    <cellStyle name="Обычный 6 2 3 6 2" xfId="358"/>
    <cellStyle name="Обычный 6 2 3 6 3" xfId="529"/>
    <cellStyle name="Обычный 6 2 3 7" xfId="187"/>
    <cellStyle name="Обычный 6 2 3 7 2" xfId="359"/>
    <cellStyle name="Обычный 6 2 3 7 3" xfId="530"/>
    <cellStyle name="Обычный 6 2 3 8" xfId="188"/>
    <cellStyle name="Обычный 6 2 3 8 2" xfId="360"/>
    <cellStyle name="Обычный 6 2 3 8 3" xfId="531"/>
    <cellStyle name="Обычный 6 2 3 9" xfId="114"/>
    <cellStyle name="Обычный 6 2 4" xfId="129"/>
    <cellStyle name="Обычный 6 2 4 2" xfId="189"/>
    <cellStyle name="Обычный 6 2 4 2 2" xfId="190"/>
    <cellStyle name="Обычный 6 2 4 2 2 2" xfId="362"/>
    <cellStyle name="Обычный 6 2 4 2 2 3" xfId="533"/>
    <cellStyle name="Обычный 6 2 4 2 3" xfId="191"/>
    <cellStyle name="Обычный 6 2 4 2 3 2" xfId="363"/>
    <cellStyle name="Обычный 6 2 4 2 3 3" xfId="534"/>
    <cellStyle name="Обычный 6 2 4 2 4" xfId="361"/>
    <cellStyle name="Обычный 6 2 4 2 5" xfId="532"/>
    <cellStyle name="Обычный 6 2 4 3" xfId="192"/>
    <cellStyle name="Обычный 6 2 4 3 2" xfId="364"/>
    <cellStyle name="Обычный 6 2 4 3 3" xfId="535"/>
    <cellStyle name="Обычный 6 2 4 4" xfId="193"/>
    <cellStyle name="Обычный 6 2 4 4 2" xfId="365"/>
    <cellStyle name="Обычный 6 2 4 4 3" xfId="536"/>
    <cellStyle name="Обычный 6 2 4 5" xfId="301"/>
    <cellStyle name="Обычный 6 2 4 6" xfId="472"/>
    <cellStyle name="Обычный 6 2 5" xfId="122"/>
    <cellStyle name="Обычный 6 2 5 2" xfId="194"/>
    <cellStyle name="Обычный 6 2 5 2 2" xfId="195"/>
    <cellStyle name="Обычный 6 2 5 2 2 2" xfId="367"/>
    <cellStyle name="Обычный 6 2 5 2 2 3" xfId="538"/>
    <cellStyle name="Обычный 6 2 5 2 3" xfId="196"/>
    <cellStyle name="Обычный 6 2 5 2 3 2" xfId="368"/>
    <cellStyle name="Обычный 6 2 5 2 3 3" xfId="539"/>
    <cellStyle name="Обычный 6 2 5 2 4" xfId="366"/>
    <cellStyle name="Обычный 6 2 5 2 5" xfId="537"/>
    <cellStyle name="Обычный 6 2 5 3" xfId="197"/>
    <cellStyle name="Обычный 6 2 5 3 2" xfId="369"/>
    <cellStyle name="Обычный 6 2 5 3 3" xfId="540"/>
    <cellStyle name="Обычный 6 2 5 4" xfId="198"/>
    <cellStyle name="Обычный 6 2 5 4 2" xfId="370"/>
    <cellStyle name="Обычный 6 2 5 4 3" xfId="541"/>
    <cellStyle name="Обычный 6 2 5 5" xfId="294"/>
    <cellStyle name="Обычный 6 2 5 6" xfId="465"/>
    <cellStyle name="Обычный 6 2 6" xfId="199"/>
    <cellStyle name="Обычный 6 2 6 2" xfId="200"/>
    <cellStyle name="Обычный 6 2 6 2 2" xfId="372"/>
    <cellStyle name="Обычный 6 2 6 2 3" xfId="543"/>
    <cellStyle name="Обычный 6 2 6 3" xfId="201"/>
    <cellStyle name="Обычный 6 2 6 3 2" xfId="373"/>
    <cellStyle name="Обычный 6 2 6 3 3" xfId="544"/>
    <cellStyle name="Обычный 6 2 6 4" xfId="371"/>
    <cellStyle name="Обычный 6 2 6 5" xfId="542"/>
    <cellStyle name="Обычный 6 2 7" xfId="202"/>
    <cellStyle name="Обычный 6 2 7 2" xfId="374"/>
    <cellStyle name="Обычный 6 2 7 3" xfId="545"/>
    <cellStyle name="Обычный 6 2 8" xfId="203"/>
    <cellStyle name="Обычный 6 2 8 2" xfId="375"/>
    <cellStyle name="Обычный 6 2 8 3" xfId="546"/>
    <cellStyle name="Обычный 6 2 9" xfId="204"/>
    <cellStyle name="Обычный 6 2 9 2" xfId="376"/>
    <cellStyle name="Обычный 6 2 9 3" xfId="547"/>
    <cellStyle name="Обычный 6 3" xfId="126"/>
    <cellStyle name="Обычный 6 3 2" xfId="205"/>
    <cellStyle name="Обычный 6 3 2 2" xfId="206"/>
    <cellStyle name="Обычный 6 3 2 2 2" xfId="378"/>
    <cellStyle name="Обычный 6 3 2 2 3" xfId="549"/>
    <cellStyle name="Обычный 6 3 2 3" xfId="207"/>
    <cellStyle name="Обычный 6 3 2 3 2" xfId="379"/>
    <cellStyle name="Обычный 6 3 2 3 3" xfId="550"/>
    <cellStyle name="Обычный 6 3 2 4" xfId="377"/>
    <cellStyle name="Обычный 6 3 2 5" xfId="548"/>
    <cellStyle name="Обычный 6 3 3" xfId="208"/>
    <cellStyle name="Обычный 6 3 3 2" xfId="380"/>
    <cellStyle name="Обычный 6 3 3 3" xfId="551"/>
    <cellStyle name="Обычный 6 3 4" xfId="209"/>
    <cellStyle name="Обычный 6 3 4 2" xfId="381"/>
    <cellStyle name="Обычный 6 3 4 3" xfId="552"/>
    <cellStyle name="Обычный 6 3 5" xfId="298"/>
    <cellStyle name="Обычный 6 3 6" xfId="469"/>
    <cellStyle name="Обычный 6 4" xfId="119"/>
    <cellStyle name="Обычный 6 4 2" xfId="210"/>
    <cellStyle name="Обычный 6 4 2 2" xfId="211"/>
    <cellStyle name="Обычный 6 4 2 2 2" xfId="383"/>
    <cellStyle name="Обычный 6 4 2 2 3" xfId="554"/>
    <cellStyle name="Обычный 6 4 2 3" xfId="212"/>
    <cellStyle name="Обычный 6 4 2 3 2" xfId="384"/>
    <cellStyle name="Обычный 6 4 2 3 3" xfId="555"/>
    <cellStyle name="Обычный 6 4 2 4" xfId="382"/>
    <cellStyle name="Обычный 6 4 2 5" xfId="553"/>
    <cellStyle name="Обычный 6 4 3" xfId="213"/>
    <cellStyle name="Обычный 6 4 3 2" xfId="385"/>
    <cellStyle name="Обычный 6 4 3 3" xfId="556"/>
    <cellStyle name="Обычный 6 4 4" xfId="214"/>
    <cellStyle name="Обычный 6 4 4 2" xfId="386"/>
    <cellStyle name="Обычный 6 4 4 3" xfId="557"/>
    <cellStyle name="Обычный 6 4 5" xfId="291"/>
    <cellStyle name="Обычный 6 4 6" xfId="462"/>
    <cellStyle name="Обычный 6 5" xfId="215"/>
    <cellStyle name="Обычный 6 5 2" xfId="216"/>
    <cellStyle name="Обычный 6 5 2 2" xfId="388"/>
    <cellStyle name="Обычный 6 5 2 3" xfId="559"/>
    <cellStyle name="Обычный 6 5 3" xfId="217"/>
    <cellStyle name="Обычный 6 5 3 2" xfId="389"/>
    <cellStyle name="Обычный 6 5 3 3" xfId="560"/>
    <cellStyle name="Обычный 6 5 4" xfId="387"/>
    <cellStyle name="Обычный 6 5 5" xfId="558"/>
    <cellStyle name="Обычный 6 6" xfId="218"/>
    <cellStyle name="Обычный 6 6 2" xfId="390"/>
    <cellStyle name="Обычный 6 6 3" xfId="561"/>
    <cellStyle name="Обычный 6 7" xfId="219"/>
    <cellStyle name="Обычный 6 7 2" xfId="391"/>
    <cellStyle name="Обычный 6 7 3" xfId="562"/>
    <cellStyle name="Обычный 6 8" xfId="220"/>
    <cellStyle name="Обычный 6 8 2" xfId="392"/>
    <cellStyle name="Обычный 6 8 3" xfId="563"/>
    <cellStyle name="Обычный 6 9" xfId="108"/>
    <cellStyle name="Обычный 7" xfId="55"/>
    <cellStyle name="Обычный 7 2" xfId="59"/>
    <cellStyle name="Обычный 7 2 10" xfId="457"/>
    <cellStyle name="Обычный 7 2 2" xfId="131"/>
    <cellStyle name="Обычный 7 2 2 2" xfId="221"/>
    <cellStyle name="Обычный 7 2 2 2 2" xfId="222"/>
    <cellStyle name="Обычный 7 2 2 2 2 2" xfId="394"/>
    <cellStyle name="Обычный 7 2 2 2 2 3" xfId="565"/>
    <cellStyle name="Обычный 7 2 2 2 3" xfId="223"/>
    <cellStyle name="Обычный 7 2 2 2 3 2" xfId="395"/>
    <cellStyle name="Обычный 7 2 2 2 3 3" xfId="566"/>
    <cellStyle name="Обычный 7 2 2 2 4" xfId="393"/>
    <cellStyle name="Обычный 7 2 2 2 5" xfId="564"/>
    <cellStyle name="Обычный 7 2 2 3" xfId="224"/>
    <cellStyle name="Обычный 7 2 2 3 2" xfId="396"/>
    <cellStyle name="Обычный 7 2 2 3 3" xfId="567"/>
    <cellStyle name="Обычный 7 2 2 4" xfId="225"/>
    <cellStyle name="Обычный 7 2 2 4 2" xfId="397"/>
    <cellStyle name="Обычный 7 2 2 4 3" xfId="568"/>
    <cellStyle name="Обычный 7 2 2 5" xfId="303"/>
    <cellStyle name="Обычный 7 2 2 6" xfId="474"/>
    <cellStyle name="Обычный 7 2 3" xfId="124"/>
    <cellStyle name="Обычный 7 2 3 2" xfId="226"/>
    <cellStyle name="Обычный 7 2 3 2 2" xfId="227"/>
    <cellStyle name="Обычный 7 2 3 2 2 2" xfId="399"/>
    <cellStyle name="Обычный 7 2 3 2 2 3" xfId="570"/>
    <cellStyle name="Обычный 7 2 3 2 3" xfId="228"/>
    <cellStyle name="Обычный 7 2 3 2 3 2" xfId="400"/>
    <cellStyle name="Обычный 7 2 3 2 3 3" xfId="571"/>
    <cellStyle name="Обычный 7 2 3 2 4" xfId="398"/>
    <cellStyle name="Обычный 7 2 3 2 5" xfId="569"/>
    <cellStyle name="Обычный 7 2 3 3" xfId="229"/>
    <cellStyle name="Обычный 7 2 3 3 2" xfId="401"/>
    <cellStyle name="Обычный 7 2 3 3 3" xfId="572"/>
    <cellStyle name="Обычный 7 2 3 4" xfId="230"/>
    <cellStyle name="Обычный 7 2 3 4 2" xfId="402"/>
    <cellStyle name="Обычный 7 2 3 4 3" xfId="573"/>
    <cellStyle name="Обычный 7 2 3 5" xfId="296"/>
    <cellStyle name="Обычный 7 2 3 6" xfId="467"/>
    <cellStyle name="Обычный 7 2 4" xfId="231"/>
    <cellStyle name="Обычный 7 2 4 2" xfId="232"/>
    <cellStyle name="Обычный 7 2 4 2 2" xfId="404"/>
    <cellStyle name="Обычный 7 2 4 2 3" xfId="575"/>
    <cellStyle name="Обычный 7 2 4 3" xfId="233"/>
    <cellStyle name="Обычный 7 2 4 3 2" xfId="405"/>
    <cellStyle name="Обычный 7 2 4 3 3" xfId="576"/>
    <cellStyle name="Обычный 7 2 4 4" xfId="403"/>
    <cellStyle name="Обычный 7 2 4 5" xfId="574"/>
    <cellStyle name="Обычный 7 2 5" xfId="234"/>
    <cellStyle name="Обычный 7 2 5 2" xfId="406"/>
    <cellStyle name="Обычный 7 2 5 3" xfId="577"/>
    <cellStyle name="Обычный 7 2 6" xfId="235"/>
    <cellStyle name="Обычный 7 2 6 2" xfId="407"/>
    <cellStyle name="Обычный 7 2 6 3" xfId="578"/>
    <cellStyle name="Обычный 7 2 7" xfId="236"/>
    <cellStyle name="Обычный 7 2 7 2" xfId="408"/>
    <cellStyle name="Обычный 7 2 7 3" xfId="579"/>
    <cellStyle name="Обычный 7 2 8" xfId="113"/>
    <cellStyle name="Обычный 7 2 9" xfId="286"/>
    <cellStyle name="Обычный 7 3" xfId="846"/>
    <cellStyle name="Обычный 8" xfId="58"/>
    <cellStyle name="Обычный 9" xfId="115"/>
    <cellStyle name="Обычный 9 2" xfId="133"/>
    <cellStyle name="Обычный 9 2 2" xfId="237"/>
    <cellStyle name="Обычный 9 2 2 2" xfId="238"/>
    <cellStyle name="Обычный 9 2 2 2 2" xfId="410"/>
    <cellStyle name="Обычный 9 2 2 2 3" xfId="581"/>
    <cellStyle name="Обычный 9 2 2 3" xfId="239"/>
    <cellStyle name="Обычный 9 2 2 3 2" xfId="411"/>
    <cellStyle name="Обычный 9 2 2 3 3" xfId="582"/>
    <cellStyle name="Обычный 9 2 2 4" xfId="240"/>
    <cellStyle name="Обычный 9 2 2 4 2" xfId="412"/>
    <cellStyle name="Обычный 9 2 2 4 3" xfId="583"/>
    <cellStyle name="Обычный 9 2 2 5" xfId="409"/>
    <cellStyle name="Обычный 9 2 2 6" xfId="580"/>
    <cellStyle name="Обычный 9 2 3" xfId="241"/>
    <cellStyle name="Обычный 9 2 3 2" xfId="413"/>
    <cellStyle name="Обычный 9 2 3 3" xfId="584"/>
    <cellStyle name="Обычный 9 2 4" xfId="242"/>
    <cellStyle name="Обычный 9 2 4 2" xfId="414"/>
    <cellStyle name="Обычный 9 2 4 3" xfId="585"/>
    <cellStyle name="Обычный 9 2 5" xfId="305"/>
    <cellStyle name="Обычный 9 2 6" xfId="476"/>
    <cellStyle name="Обычный 9 3" xfId="138"/>
    <cellStyle name="Обычный 9 3 2" xfId="243"/>
    <cellStyle name="Обычный 9 3 2 2" xfId="415"/>
    <cellStyle name="Обычный 9 3 2 3" xfId="586"/>
    <cellStyle name="Обычный 9 3 3" xfId="244"/>
    <cellStyle name="Обычный 9 3 3 2" xfId="416"/>
    <cellStyle name="Обычный 9 3 3 3" xfId="587"/>
    <cellStyle name="Обычный 9 3 4" xfId="245"/>
    <cellStyle name="Обычный 9 3 4 2" xfId="417"/>
    <cellStyle name="Обычный 9 3 4 3" xfId="588"/>
    <cellStyle name="Обычный 9 3 5" xfId="310"/>
    <cellStyle name="Обычный 9 3 6" xfId="481"/>
    <cellStyle name="Обычный 9 4" xfId="246"/>
    <cellStyle name="Обычный 9 4 2" xfId="418"/>
    <cellStyle name="Обычный 9 4 3" xfId="589"/>
    <cellStyle name="Обычный 9 5" xfId="247"/>
    <cellStyle name="Обычный 9 5 2" xfId="419"/>
    <cellStyle name="Обычный 9 5 3" xfId="590"/>
    <cellStyle name="Обычный 9 6" xfId="288"/>
    <cellStyle name="Обычный 9 7" xfId="459"/>
    <cellStyle name="Обычный_Формат МЭ  - (кор  08 09 2010) 2" xfId="623"/>
    <cellStyle name="Обычный_Форматы по компаниям_last" xfId="46"/>
    <cellStyle name="Обычный_Форматы по компаниям_last 2" xfId="107"/>
    <cellStyle name="Обычный1" xfId="847"/>
    <cellStyle name="Плохой" xfId="38" builtinId="27" customBuiltin="1"/>
    <cellStyle name="Плохой 2" xfId="96"/>
    <cellStyle name="Плохой 2 2" xfId="848"/>
    <cellStyle name="Плохой 3" xfId="849"/>
    <cellStyle name="Пояснение" xfId="39" builtinId="53" customBuiltin="1"/>
    <cellStyle name="Пояснение 2" xfId="97"/>
    <cellStyle name="Пояснение 2 2" xfId="850"/>
    <cellStyle name="Примечание" xfId="40" builtinId="10" customBuiltin="1"/>
    <cellStyle name="Примечание 2" xfId="98"/>
    <cellStyle name="Примечание 2 2" xfId="851"/>
    <cellStyle name="Примечание 3" xfId="852"/>
    <cellStyle name="Процентный 2" xfId="104"/>
    <cellStyle name="Процентный 2 2" xfId="853"/>
    <cellStyle name="Процентный 3" xfId="105"/>
    <cellStyle name="Процентный 3 2" xfId="854"/>
    <cellStyle name="Процентный 4" xfId="855"/>
    <cellStyle name="Процентный 5" xfId="856"/>
    <cellStyle name="Процентный 6" xfId="880"/>
    <cellStyle name="Связанная ячейка" xfId="41" builtinId="24" customBuiltin="1"/>
    <cellStyle name="Связанная ячейка 2" xfId="99"/>
    <cellStyle name="Связанная ячейка 2 2" xfId="857"/>
    <cellStyle name="Связанная ячейка 3" xfId="858"/>
    <cellStyle name="Стиль 1" xfId="106"/>
    <cellStyle name="Стиль 1 2" xfId="859"/>
    <cellStyle name="Текст предупреждения" xfId="42" builtinId="11" customBuiltin="1"/>
    <cellStyle name="Текст предупреждения 2" xfId="100"/>
    <cellStyle name="Текст предупреждения 2 2" xfId="860"/>
    <cellStyle name="Текст предупреждения 3" xfId="861"/>
    <cellStyle name="Текстовый" xfId="862"/>
    <cellStyle name="Тысячи [0]_3Com" xfId="863"/>
    <cellStyle name="Тысячи_3Com" xfId="864"/>
    <cellStyle name="Финансовый" xfId="624" builtinId="3"/>
    <cellStyle name="Финансовый 10" xfId="881"/>
    <cellStyle name="Финансовый 11" xfId="882"/>
    <cellStyle name="Финансовый 2" xfId="50"/>
    <cellStyle name="Финансовый 2 10" xfId="453"/>
    <cellStyle name="Финансовый 2 11" xfId="865"/>
    <cellStyle name="Финансовый 2 2" xfId="127"/>
    <cellStyle name="Финансовый 2 2 2" xfId="248"/>
    <cellStyle name="Финансовый 2 2 2 2" xfId="249"/>
    <cellStyle name="Финансовый 2 2 2 2 2" xfId="51"/>
    <cellStyle name="Финансовый 2 2 2 2 3" xfId="421"/>
    <cellStyle name="Финансовый 2 2 2 2 4" xfId="592"/>
    <cellStyle name="Финансовый 2 2 2 3" xfId="250"/>
    <cellStyle name="Финансовый 2 2 2 3 2" xfId="422"/>
    <cellStyle name="Финансовый 2 2 2 3 3" xfId="593"/>
    <cellStyle name="Финансовый 2 2 2 4" xfId="420"/>
    <cellStyle name="Финансовый 2 2 2 5" xfId="591"/>
    <cellStyle name="Финансовый 2 2 3" xfId="251"/>
    <cellStyle name="Финансовый 2 2 3 2" xfId="423"/>
    <cellStyle name="Финансовый 2 2 3 3" xfId="594"/>
    <cellStyle name="Финансовый 2 2 4" xfId="252"/>
    <cellStyle name="Финансовый 2 2 4 2" xfId="424"/>
    <cellStyle name="Финансовый 2 2 4 3" xfId="595"/>
    <cellStyle name="Финансовый 2 2 5" xfId="299"/>
    <cellStyle name="Финансовый 2 2 6" xfId="470"/>
    <cellStyle name="Финансовый 2 3" xfId="120"/>
    <cellStyle name="Финансовый 2 3 2" xfId="253"/>
    <cellStyle name="Финансовый 2 3 2 2" xfId="254"/>
    <cellStyle name="Финансовый 2 3 2 2 2" xfId="426"/>
    <cellStyle name="Финансовый 2 3 2 2 3" xfId="597"/>
    <cellStyle name="Финансовый 2 3 2 3" xfId="255"/>
    <cellStyle name="Финансовый 2 3 2 3 2" xfId="427"/>
    <cellStyle name="Финансовый 2 3 2 3 3" xfId="598"/>
    <cellStyle name="Финансовый 2 3 2 4" xfId="425"/>
    <cellStyle name="Финансовый 2 3 2 5" xfId="596"/>
    <cellStyle name="Финансовый 2 3 3" xfId="256"/>
    <cellStyle name="Финансовый 2 3 3 2" xfId="428"/>
    <cellStyle name="Финансовый 2 3 3 3" xfId="599"/>
    <cellStyle name="Финансовый 2 3 4" xfId="257"/>
    <cellStyle name="Финансовый 2 3 4 2" xfId="429"/>
    <cellStyle name="Финансовый 2 3 4 3" xfId="600"/>
    <cellStyle name="Финансовый 2 3 5" xfId="292"/>
    <cellStyle name="Финансовый 2 3 6" xfId="463"/>
    <cellStyle name="Финансовый 2 4" xfId="258"/>
    <cellStyle name="Финансовый 2 4 2" xfId="259"/>
    <cellStyle name="Финансовый 2 4 2 2" xfId="431"/>
    <cellStyle name="Финансовый 2 4 2 3" xfId="602"/>
    <cellStyle name="Финансовый 2 4 3" xfId="260"/>
    <cellStyle name="Финансовый 2 4 3 2" xfId="432"/>
    <cellStyle name="Финансовый 2 4 3 3" xfId="603"/>
    <cellStyle name="Финансовый 2 4 4" xfId="430"/>
    <cellStyle name="Финансовый 2 4 5" xfId="601"/>
    <cellStyle name="Финансовый 2 5" xfId="261"/>
    <cellStyle name="Финансовый 2 5 2" xfId="433"/>
    <cellStyle name="Финансовый 2 5 3" xfId="604"/>
    <cellStyle name="Финансовый 2 6" xfId="262"/>
    <cellStyle name="Финансовый 2 6 2" xfId="434"/>
    <cellStyle name="Финансовый 2 6 3" xfId="605"/>
    <cellStyle name="Финансовый 2 7" xfId="263"/>
    <cellStyle name="Финансовый 2 7 2" xfId="435"/>
    <cellStyle name="Финансовый 2 7 3" xfId="606"/>
    <cellStyle name="Финансовый 2 8" xfId="109"/>
    <cellStyle name="Финансовый 2 9" xfId="282"/>
    <cellStyle name="Финансовый 3" xfId="52"/>
    <cellStyle name="Финансовый 3 10" xfId="454"/>
    <cellStyle name="Финансовый 3 11" xfId="866"/>
    <cellStyle name="Финансовый 3 2" xfId="128"/>
    <cellStyle name="Финансовый 3 2 2" xfId="264"/>
    <cellStyle name="Финансовый 3 2 2 2" xfId="265"/>
    <cellStyle name="Финансовый 3 2 2 2 2" xfId="437"/>
    <cellStyle name="Финансовый 3 2 2 2 3" xfId="608"/>
    <cellStyle name="Финансовый 3 2 2 3" xfId="266"/>
    <cellStyle name="Финансовый 3 2 2 3 2" xfId="438"/>
    <cellStyle name="Финансовый 3 2 2 3 3" xfId="609"/>
    <cellStyle name="Финансовый 3 2 2 4" xfId="436"/>
    <cellStyle name="Финансовый 3 2 2 5" xfId="607"/>
    <cellStyle name="Финансовый 3 2 3" xfId="267"/>
    <cellStyle name="Финансовый 3 2 3 2" xfId="439"/>
    <cellStyle name="Финансовый 3 2 3 3" xfId="610"/>
    <cellStyle name="Финансовый 3 2 4" xfId="268"/>
    <cellStyle name="Финансовый 3 2 4 2" xfId="440"/>
    <cellStyle name="Финансовый 3 2 4 3" xfId="611"/>
    <cellStyle name="Финансовый 3 2 5" xfId="300"/>
    <cellStyle name="Финансовый 3 2 6" xfId="471"/>
    <cellStyle name="Финансовый 3 3" xfId="121"/>
    <cellStyle name="Финансовый 3 3 2" xfId="269"/>
    <cellStyle name="Финансовый 3 3 2 2" xfId="270"/>
    <cellStyle name="Финансовый 3 3 2 2 2" xfId="442"/>
    <cellStyle name="Финансовый 3 3 2 2 3" xfId="613"/>
    <cellStyle name="Финансовый 3 3 2 3" xfId="271"/>
    <cellStyle name="Финансовый 3 3 2 3 2" xfId="443"/>
    <cellStyle name="Финансовый 3 3 2 3 3" xfId="614"/>
    <cellStyle name="Финансовый 3 3 2 4" xfId="441"/>
    <cellStyle name="Финансовый 3 3 2 5" xfId="612"/>
    <cellStyle name="Финансовый 3 3 3" xfId="272"/>
    <cellStyle name="Финансовый 3 3 3 2" xfId="444"/>
    <cellStyle name="Финансовый 3 3 3 3" xfId="615"/>
    <cellStyle name="Финансовый 3 3 4" xfId="273"/>
    <cellStyle name="Финансовый 3 3 4 2" xfId="445"/>
    <cellStyle name="Финансовый 3 3 4 3" xfId="616"/>
    <cellStyle name="Финансовый 3 3 5" xfId="293"/>
    <cellStyle name="Финансовый 3 3 6" xfId="464"/>
    <cellStyle name="Финансовый 3 4" xfId="274"/>
    <cellStyle name="Финансовый 3 4 2" xfId="275"/>
    <cellStyle name="Финансовый 3 4 2 2" xfId="447"/>
    <cellStyle name="Финансовый 3 4 2 3" xfId="618"/>
    <cellStyle name="Финансовый 3 4 3" xfId="276"/>
    <cellStyle name="Финансовый 3 4 3 2" xfId="448"/>
    <cellStyle name="Финансовый 3 4 3 3" xfId="619"/>
    <cellStyle name="Финансовый 3 4 4" xfId="446"/>
    <cellStyle name="Финансовый 3 4 5" xfId="617"/>
    <cellStyle name="Финансовый 3 5" xfId="277"/>
    <cellStyle name="Финансовый 3 5 2" xfId="449"/>
    <cellStyle name="Финансовый 3 5 3" xfId="620"/>
    <cellStyle name="Финансовый 3 6" xfId="278"/>
    <cellStyle name="Финансовый 3 6 2" xfId="450"/>
    <cellStyle name="Финансовый 3 6 3" xfId="621"/>
    <cellStyle name="Финансовый 3 7" xfId="279"/>
    <cellStyle name="Финансовый 3 7 2" xfId="451"/>
    <cellStyle name="Финансовый 3 7 3" xfId="622"/>
    <cellStyle name="Финансовый 3 8" xfId="110"/>
    <cellStyle name="Финансовый 3 9" xfId="283"/>
    <cellStyle name="Финансовый 4" xfId="867"/>
    <cellStyle name="Финансовый 5" xfId="868"/>
    <cellStyle name="Финансовый 6" xfId="869"/>
    <cellStyle name="Финансовый 7" xfId="625"/>
    <cellStyle name="Финансовый 7 2" xfId="870"/>
    <cellStyle name="Финансовый 8" xfId="871"/>
    <cellStyle name="Финансовый 9" xfId="872"/>
    <cellStyle name="Формула" xfId="873"/>
    <cellStyle name="ФормулаВБ" xfId="874"/>
    <cellStyle name="ФормулаНаКонтроль" xfId="875"/>
    <cellStyle name="Хороший" xfId="43" builtinId="26" customBuiltin="1"/>
    <cellStyle name="Хороший 2" xfId="101"/>
    <cellStyle name="Хороший 2 2" xfId="876"/>
    <cellStyle name="Хороший 3" xfId="877"/>
    <cellStyle name="Џђћ–…ќ’ќ›‰" xfId="878"/>
    <cellStyle name="㼿" xfId="8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55"/>
  <sheetViews>
    <sheetView view="pageBreakPreview" topLeftCell="A18" zoomScale="70" zoomScaleSheetLayoutView="70" workbookViewId="0">
      <selection activeCell="Y44" sqref="Y44"/>
    </sheetView>
  </sheetViews>
  <sheetFormatPr defaultColWidth="9" defaultRowHeight="15.75"/>
  <cols>
    <col min="1" max="1" width="10.625" style="6" customWidth="1"/>
    <col min="2" max="2" width="37.25" style="6" customWidth="1"/>
    <col min="3" max="3" width="17.375" style="6" customWidth="1"/>
    <col min="4" max="5" width="18" style="34" customWidth="1"/>
    <col min="6" max="6" width="17.25" style="34" customWidth="1"/>
    <col min="7" max="7" width="20" style="34" customWidth="1"/>
    <col min="8" max="8" width="14.75" style="34" customWidth="1"/>
    <col min="9" max="9" width="11" style="34" customWidth="1"/>
    <col min="10" max="10" width="14.75" style="6" customWidth="1"/>
    <col min="11" max="11" width="14.75" style="34" customWidth="1"/>
    <col min="12" max="12" width="9.5" style="6" customWidth="1"/>
    <col min="13" max="13" width="14.75" style="6" customWidth="1"/>
    <col min="14" max="14" width="10" style="6" customWidth="1"/>
    <col min="15" max="16" width="14.75" style="6" customWidth="1"/>
    <col min="17" max="17" width="9.25" style="6" customWidth="1"/>
    <col min="18" max="18" width="18" style="6" customWidth="1"/>
    <col min="19" max="19" width="9.25" style="6" customWidth="1"/>
    <col min="20" max="20" width="9.5" style="6" customWidth="1"/>
    <col min="21" max="21" width="8.875" style="6" customWidth="1"/>
    <col min="22" max="22" width="4.5" style="6" customWidth="1"/>
    <col min="23" max="23" width="9.25" style="6" customWidth="1"/>
    <col min="24" max="24" width="5.75" style="6" customWidth="1"/>
    <col min="25" max="25" width="9.25" style="6" customWidth="1"/>
    <col min="26" max="26" width="9.5" style="6" customWidth="1"/>
    <col min="27" max="27" width="9.625" style="6" customWidth="1"/>
    <col min="28" max="28" width="5.125" style="6" customWidth="1"/>
    <col min="29" max="29" width="48.75" style="6" customWidth="1"/>
    <col min="30" max="64" width="9" style="6"/>
    <col min="65" max="65" width="17.375" style="6" customWidth="1"/>
    <col min="66" max="16384" width="9" style="6"/>
  </cols>
  <sheetData>
    <row r="1" spans="1:30" ht="18.75">
      <c r="AC1" s="23" t="s">
        <v>57</v>
      </c>
    </row>
    <row r="2" spans="1:30" ht="18.75">
      <c r="AC2" s="30" t="s">
        <v>0</v>
      </c>
    </row>
    <row r="3" spans="1:30" ht="18.75">
      <c r="AC3" s="30" t="s">
        <v>925</v>
      </c>
    </row>
    <row r="4" spans="1:30" s="9" customFormat="1" ht="18.75">
      <c r="A4" s="444" t="s">
        <v>274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</row>
    <row r="5" spans="1:30" s="9" customFormat="1" ht="18.75">
      <c r="A5" s="433" t="s">
        <v>1037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158"/>
    </row>
    <row r="6" spans="1:30" s="9" customFormat="1" ht="18.75">
      <c r="A6" s="159"/>
      <c r="B6" s="159"/>
      <c r="C6" s="159"/>
      <c r="D6" s="160"/>
      <c r="E6" s="160"/>
      <c r="F6" s="160"/>
      <c r="G6" s="160"/>
      <c r="H6" s="160"/>
      <c r="I6" s="160"/>
      <c r="J6" s="159"/>
      <c r="K6" s="160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</row>
    <row r="7" spans="1:30" s="9" customFormat="1" ht="18.75">
      <c r="A7" s="433" t="s">
        <v>987</v>
      </c>
      <c r="B7" s="433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</row>
    <row r="8" spans="1:30">
      <c r="A8" s="436"/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36"/>
      <c r="W8" s="436"/>
      <c r="X8" s="436"/>
      <c r="Y8" s="436"/>
      <c r="Z8" s="436"/>
      <c r="AA8" s="436"/>
      <c r="AB8" s="436"/>
      <c r="AC8" s="436"/>
    </row>
    <row r="9" spans="1:30">
      <c r="A9" s="143"/>
      <c r="B9" s="143"/>
      <c r="C9" s="143"/>
      <c r="D9" s="35"/>
      <c r="E9" s="35"/>
      <c r="F9" s="35"/>
      <c r="G9" s="35"/>
      <c r="H9" s="35"/>
      <c r="I9" s="35"/>
      <c r="J9" s="143"/>
      <c r="K9" s="35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</row>
    <row r="10" spans="1:30" ht="18.75">
      <c r="A10" s="434" t="s">
        <v>1035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</row>
    <row r="12" spans="1:30" ht="18.75">
      <c r="A12" s="452" t="s">
        <v>1034</v>
      </c>
      <c r="B12" s="453"/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3"/>
      <c r="R12" s="453"/>
      <c r="S12" s="453"/>
      <c r="T12" s="453"/>
      <c r="U12" s="453"/>
      <c r="V12" s="453"/>
      <c r="W12" s="453"/>
      <c r="X12" s="453"/>
      <c r="Y12" s="453"/>
      <c r="Z12" s="453"/>
      <c r="AA12" s="453"/>
      <c r="AB12" s="453"/>
      <c r="AC12" s="453"/>
    </row>
    <row r="13" spans="1:30">
      <c r="A13" s="436"/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  <c r="W13" s="436"/>
      <c r="X13" s="436"/>
      <c r="Y13" s="436"/>
      <c r="Z13" s="436"/>
      <c r="AA13" s="436"/>
      <c r="AB13" s="436"/>
      <c r="AC13" s="436"/>
    </row>
    <row r="15" spans="1:30" ht="78" customHeight="1">
      <c r="A15" s="445" t="s">
        <v>72</v>
      </c>
      <c r="B15" s="448" t="s">
        <v>20</v>
      </c>
      <c r="C15" s="448" t="s">
        <v>5</v>
      </c>
      <c r="D15" s="435" t="s">
        <v>928</v>
      </c>
      <c r="E15" s="435" t="s">
        <v>929</v>
      </c>
      <c r="F15" s="435" t="s">
        <v>1038</v>
      </c>
      <c r="G15" s="435" t="s">
        <v>1039</v>
      </c>
      <c r="H15" s="435" t="s">
        <v>1040</v>
      </c>
      <c r="I15" s="435"/>
      <c r="J15" s="435"/>
      <c r="K15" s="435"/>
      <c r="L15" s="435"/>
      <c r="M15" s="435"/>
      <c r="N15" s="435"/>
      <c r="O15" s="435"/>
      <c r="P15" s="435"/>
      <c r="Q15" s="435"/>
      <c r="R15" s="435" t="s">
        <v>1043</v>
      </c>
      <c r="S15" s="442" t="s">
        <v>1062</v>
      </c>
      <c r="T15" s="438"/>
      <c r="U15" s="438"/>
      <c r="V15" s="438"/>
      <c r="W15" s="438"/>
      <c r="X15" s="438"/>
      <c r="Y15" s="438"/>
      <c r="Z15" s="438"/>
      <c r="AA15" s="438"/>
      <c r="AB15" s="438"/>
      <c r="AC15" s="435" t="s">
        <v>7</v>
      </c>
    </row>
    <row r="16" spans="1:30" ht="39" customHeight="1">
      <c r="A16" s="446"/>
      <c r="B16" s="449"/>
      <c r="C16" s="449"/>
      <c r="D16" s="435"/>
      <c r="E16" s="435"/>
      <c r="F16" s="435"/>
      <c r="G16" s="451"/>
      <c r="H16" s="435" t="s">
        <v>9</v>
      </c>
      <c r="I16" s="435"/>
      <c r="J16" s="435"/>
      <c r="K16" s="435"/>
      <c r="L16" s="435"/>
      <c r="M16" s="435" t="s">
        <v>10</v>
      </c>
      <c r="N16" s="435"/>
      <c r="O16" s="435"/>
      <c r="P16" s="435"/>
      <c r="Q16" s="435"/>
      <c r="R16" s="435"/>
      <c r="S16" s="437" t="s">
        <v>28</v>
      </c>
      <c r="T16" s="438"/>
      <c r="U16" s="439" t="s">
        <v>16</v>
      </c>
      <c r="V16" s="439"/>
      <c r="W16" s="439" t="s">
        <v>69</v>
      </c>
      <c r="X16" s="438"/>
      <c r="Y16" s="439" t="s">
        <v>73</v>
      </c>
      <c r="Z16" s="438"/>
      <c r="AA16" s="439" t="s">
        <v>17</v>
      </c>
      <c r="AB16" s="438"/>
      <c r="AC16" s="435"/>
    </row>
    <row r="17" spans="1:29" ht="112.5" customHeight="1">
      <c r="A17" s="446"/>
      <c r="B17" s="449"/>
      <c r="C17" s="449"/>
      <c r="D17" s="435"/>
      <c r="E17" s="435"/>
      <c r="F17" s="435"/>
      <c r="G17" s="451"/>
      <c r="H17" s="440" t="s">
        <v>28</v>
      </c>
      <c r="I17" s="440" t="s">
        <v>16</v>
      </c>
      <c r="J17" s="439" t="s">
        <v>69</v>
      </c>
      <c r="K17" s="440" t="s">
        <v>73</v>
      </c>
      <c r="L17" s="440" t="s">
        <v>17</v>
      </c>
      <c r="M17" s="443" t="s">
        <v>18</v>
      </c>
      <c r="N17" s="443" t="s">
        <v>16</v>
      </c>
      <c r="O17" s="439" t="s">
        <v>69</v>
      </c>
      <c r="P17" s="443" t="s">
        <v>73</v>
      </c>
      <c r="Q17" s="443" t="s">
        <v>17</v>
      </c>
      <c r="R17" s="435"/>
      <c r="S17" s="438"/>
      <c r="T17" s="438"/>
      <c r="U17" s="439"/>
      <c r="V17" s="439"/>
      <c r="W17" s="438"/>
      <c r="X17" s="438"/>
      <c r="Y17" s="438"/>
      <c r="Z17" s="438"/>
      <c r="AA17" s="438"/>
      <c r="AB17" s="438"/>
      <c r="AC17" s="435"/>
    </row>
    <row r="18" spans="1:29" ht="64.5" customHeight="1">
      <c r="A18" s="447"/>
      <c r="B18" s="450"/>
      <c r="C18" s="450"/>
      <c r="D18" s="435"/>
      <c r="E18" s="435"/>
      <c r="F18" s="435"/>
      <c r="G18" s="451"/>
      <c r="H18" s="440"/>
      <c r="I18" s="440"/>
      <c r="J18" s="439"/>
      <c r="K18" s="440"/>
      <c r="L18" s="440"/>
      <c r="M18" s="443"/>
      <c r="N18" s="443"/>
      <c r="O18" s="439"/>
      <c r="P18" s="443"/>
      <c r="Q18" s="443"/>
      <c r="R18" s="435"/>
      <c r="S18" s="191" t="s">
        <v>930</v>
      </c>
      <c r="T18" s="144" t="s">
        <v>8</v>
      </c>
      <c r="U18" s="191" t="s">
        <v>930</v>
      </c>
      <c r="V18" s="144" t="s">
        <v>8</v>
      </c>
      <c r="W18" s="191" t="s">
        <v>930</v>
      </c>
      <c r="X18" s="144" t="s">
        <v>8</v>
      </c>
      <c r="Y18" s="191" t="s">
        <v>930</v>
      </c>
      <c r="Z18" s="144" t="s">
        <v>8</v>
      </c>
      <c r="AA18" s="191" t="s">
        <v>930</v>
      </c>
      <c r="AB18" s="144" t="s">
        <v>8</v>
      </c>
      <c r="AC18" s="435"/>
    </row>
    <row r="19" spans="1:29" ht="23.25" customHeight="1">
      <c r="A19" s="15">
        <v>1</v>
      </c>
      <c r="B19" s="15">
        <f>A19+1</f>
        <v>2</v>
      </c>
      <c r="C19" s="15">
        <f>B19+1</f>
        <v>3</v>
      </c>
      <c r="D19" s="15">
        <f>C19+1</f>
        <v>4</v>
      </c>
      <c r="E19" s="15">
        <v>5</v>
      </c>
      <c r="F19" s="15">
        <f t="shared" ref="F19:AC19" si="0">E19+1</f>
        <v>6</v>
      </c>
      <c r="G19" s="15">
        <f t="shared" si="0"/>
        <v>7</v>
      </c>
      <c r="H19" s="15">
        <f t="shared" si="0"/>
        <v>8</v>
      </c>
      <c r="I19" s="15">
        <f t="shared" si="0"/>
        <v>9</v>
      </c>
      <c r="J19" s="15">
        <f t="shared" si="0"/>
        <v>10</v>
      </c>
      <c r="K19" s="15">
        <f t="shared" si="0"/>
        <v>11</v>
      </c>
      <c r="L19" s="15">
        <f t="shared" si="0"/>
        <v>12</v>
      </c>
      <c r="M19" s="15">
        <f t="shared" si="0"/>
        <v>13</v>
      </c>
      <c r="N19" s="15">
        <f t="shared" si="0"/>
        <v>14</v>
      </c>
      <c r="O19" s="15">
        <f t="shared" si="0"/>
        <v>15</v>
      </c>
      <c r="P19" s="15">
        <f t="shared" si="0"/>
        <v>16</v>
      </c>
      <c r="Q19" s="15">
        <f t="shared" si="0"/>
        <v>17</v>
      </c>
      <c r="R19" s="15">
        <f t="shared" si="0"/>
        <v>18</v>
      </c>
      <c r="S19" s="15">
        <f t="shared" si="0"/>
        <v>19</v>
      </c>
      <c r="T19" s="15">
        <f t="shared" si="0"/>
        <v>20</v>
      </c>
      <c r="U19" s="15">
        <f t="shared" si="0"/>
        <v>21</v>
      </c>
      <c r="V19" s="15">
        <f t="shared" si="0"/>
        <v>22</v>
      </c>
      <c r="W19" s="15">
        <f t="shared" si="0"/>
        <v>23</v>
      </c>
      <c r="X19" s="15">
        <f t="shared" si="0"/>
        <v>24</v>
      </c>
      <c r="Y19" s="15">
        <f t="shared" si="0"/>
        <v>25</v>
      </c>
      <c r="Z19" s="15">
        <f t="shared" si="0"/>
        <v>26</v>
      </c>
      <c r="AA19" s="15">
        <f t="shared" si="0"/>
        <v>27</v>
      </c>
      <c r="AB19" s="15">
        <f t="shared" si="0"/>
        <v>28</v>
      </c>
      <c r="AC19" s="15">
        <f t="shared" si="0"/>
        <v>29</v>
      </c>
    </row>
    <row r="20" spans="1:29" ht="46.9" customHeight="1">
      <c r="A20" s="239"/>
      <c r="B20" s="240" t="s">
        <v>170</v>
      </c>
      <c r="C20" s="241" t="s">
        <v>945</v>
      </c>
      <c r="D20" s="247">
        <f>D26</f>
        <v>525.65519999999992</v>
      </c>
      <c r="E20" s="241" t="s">
        <v>945</v>
      </c>
      <c r="F20" s="247">
        <f>F26</f>
        <v>248.04000000000002</v>
      </c>
      <c r="G20" s="247">
        <f>G26</f>
        <v>277.61519999999996</v>
      </c>
      <c r="H20" s="247">
        <f>H26</f>
        <v>169.608</v>
      </c>
      <c r="I20" s="247" t="s">
        <v>945</v>
      </c>
      <c r="J20" s="247" t="s">
        <v>945</v>
      </c>
      <c r="K20" s="247">
        <f>K26</f>
        <v>169.608</v>
      </c>
      <c r="L20" s="241" t="s">
        <v>945</v>
      </c>
      <c r="M20" s="247">
        <f>M26</f>
        <v>104.70025227999999</v>
      </c>
      <c r="N20" s="247" t="s">
        <v>945</v>
      </c>
      <c r="O20" s="247" t="s">
        <v>945</v>
      </c>
      <c r="P20" s="247">
        <f>P26</f>
        <v>104.70025227999999</v>
      </c>
      <c r="Q20" s="241" t="s">
        <v>945</v>
      </c>
      <c r="R20" s="247">
        <f>R26</f>
        <v>172.91494771999999</v>
      </c>
      <c r="S20" s="247">
        <f>S26</f>
        <v>-64.907747720000017</v>
      </c>
      <c r="T20" s="353">
        <f>T26</f>
        <v>-0.38269272510730634</v>
      </c>
      <c r="U20" s="241" t="s">
        <v>945</v>
      </c>
      <c r="V20" s="241" t="s">
        <v>945</v>
      </c>
      <c r="W20" s="241" t="s">
        <v>945</v>
      </c>
      <c r="X20" s="241" t="s">
        <v>945</v>
      </c>
      <c r="Y20" s="246">
        <f>Y26</f>
        <v>-64.907747720000017</v>
      </c>
      <c r="Z20" s="353">
        <f>Z26</f>
        <v>-0.38269272510730634</v>
      </c>
      <c r="AA20" s="241" t="s">
        <v>945</v>
      </c>
      <c r="AB20" s="241" t="s">
        <v>945</v>
      </c>
      <c r="AC20" s="241"/>
    </row>
    <row r="21" spans="1:29" ht="46.9" customHeight="1">
      <c r="A21" s="239" t="s">
        <v>946</v>
      </c>
      <c r="B21" s="240" t="s">
        <v>947</v>
      </c>
      <c r="C21" s="241" t="s">
        <v>945</v>
      </c>
      <c r="D21" s="247" t="s">
        <v>945</v>
      </c>
      <c r="E21" s="241" t="s">
        <v>945</v>
      </c>
      <c r="F21" s="247" t="s">
        <v>945</v>
      </c>
      <c r="G21" s="247" t="s">
        <v>945</v>
      </c>
      <c r="H21" s="247" t="s">
        <v>945</v>
      </c>
      <c r="I21" s="247" t="s">
        <v>945</v>
      </c>
      <c r="J21" s="247" t="s">
        <v>945</v>
      </c>
      <c r="K21" s="247" t="s">
        <v>945</v>
      </c>
      <c r="L21" s="241" t="s">
        <v>945</v>
      </c>
      <c r="M21" s="241" t="s">
        <v>945</v>
      </c>
      <c r="N21" s="241" t="s">
        <v>945</v>
      </c>
      <c r="O21" s="241" t="s">
        <v>945</v>
      </c>
      <c r="P21" s="241" t="s">
        <v>945</v>
      </c>
      <c r="Q21" s="241" t="s">
        <v>945</v>
      </c>
      <c r="R21" s="247" t="s">
        <v>945</v>
      </c>
      <c r="S21" s="247" t="s">
        <v>945</v>
      </c>
      <c r="T21" s="353" t="s">
        <v>945</v>
      </c>
      <c r="U21" s="241" t="s">
        <v>945</v>
      </c>
      <c r="V21" s="241" t="s">
        <v>945</v>
      </c>
      <c r="W21" s="241" t="s">
        <v>945</v>
      </c>
      <c r="X21" s="241" t="s">
        <v>945</v>
      </c>
      <c r="Y21" s="246" t="s">
        <v>945</v>
      </c>
      <c r="Z21" s="353" t="s">
        <v>945</v>
      </c>
      <c r="AA21" s="241" t="s">
        <v>945</v>
      </c>
      <c r="AB21" s="241" t="s">
        <v>945</v>
      </c>
      <c r="AC21" s="241"/>
    </row>
    <row r="22" spans="1:29" ht="46.9" customHeight="1">
      <c r="A22" s="239" t="s">
        <v>948</v>
      </c>
      <c r="B22" s="240" t="s">
        <v>949</v>
      </c>
      <c r="C22" s="241" t="s">
        <v>945</v>
      </c>
      <c r="D22" s="247" t="s">
        <v>945</v>
      </c>
      <c r="E22" s="241" t="s">
        <v>945</v>
      </c>
      <c r="F22" s="247" t="s">
        <v>945</v>
      </c>
      <c r="G22" s="247" t="s">
        <v>945</v>
      </c>
      <c r="H22" s="247" t="s">
        <v>945</v>
      </c>
      <c r="I22" s="247" t="s">
        <v>945</v>
      </c>
      <c r="J22" s="247" t="s">
        <v>945</v>
      </c>
      <c r="K22" s="247" t="s">
        <v>945</v>
      </c>
      <c r="L22" s="241" t="s">
        <v>945</v>
      </c>
      <c r="M22" s="241" t="s">
        <v>945</v>
      </c>
      <c r="N22" s="241" t="s">
        <v>945</v>
      </c>
      <c r="O22" s="241" t="s">
        <v>945</v>
      </c>
      <c r="P22" s="241" t="s">
        <v>945</v>
      </c>
      <c r="Q22" s="241" t="s">
        <v>945</v>
      </c>
      <c r="R22" s="247" t="s">
        <v>945</v>
      </c>
      <c r="S22" s="247" t="s">
        <v>945</v>
      </c>
      <c r="T22" s="353" t="s">
        <v>945</v>
      </c>
      <c r="U22" s="241" t="s">
        <v>945</v>
      </c>
      <c r="V22" s="241" t="s">
        <v>945</v>
      </c>
      <c r="W22" s="241" t="s">
        <v>945</v>
      </c>
      <c r="X22" s="241" t="s">
        <v>945</v>
      </c>
      <c r="Y22" s="246" t="s">
        <v>945</v>
      </c>
      <c r="Z22" s="353" t="s">
        <v>945</v>
      </c>
      <c r="AA22" s="241" t="s">
        <v>945</v>
      </c>
      <c r="AB22" s="241" t="s">
        <v>945</v>
      </c>
      <c r="AC22" s="241"/>
    </row>
    <row r="23" spans="1:29" ht="46.9" customHeight="1">
      <c r="A23" s="239" t="s">
        <v>950</v>
      </c>
      <c r="B23" s="240" t="s">
        <v>951</v>
      </c>
      <c r="C23" s="241" t="s">
        <v>945</v>
      </c>
      <c r="D23" s="247" t="s">
        <v>945</v>
      </c>
      <c r="E23" s="241" t="s">
        <v>945</v>
      </c>
      <c r="F23" s="247" t="s">
        <v>945</v>
      </c>
      <c r="G23" s="247" t="s">
        <v>945</v>
      </c>
      <c r="H23" s="247" t="s">
        <v>945</v>
      </c>
      <c r="I23" s="247" t="s">
        <v>945</v>
      </c>
      <c r="J23" s="247" t="s">
        <v>945</v>
      </c>
      <c r="K23" s="247" t="s">
        <v>945</v>
      </c>
      <c r="L23" s="241" t="s">
        <v>945</v>
      </c>
      <c r="M23" s="241" t="s">
        <v>945</v>
      </c>
      <c r="N23" s="241" t="s">
        <v>945</v>
      </c>
      <c r="O23" s="241" t="s">
        <v>945</v>
      </c>
      <c r="P23" s="241" t="s">
        <v>945</v>
      </c>
      <c r="Q23" s="241" t="s">
        <v>945</v>
      </c>
      <c r="R23" s="247" t="s">
        <v>945</v>
      </c>
      <c r="S23" s="247" t="s">
        <v>945</v>
      </c>
      <c r="T23" s="353" t="s">
        <v>945</v>
      </c>
      <c r="U23" s="241" t="s">
        <v>945</v>
      </c>
      <c r="V23" s="241" t="s">
        <v>945</v>
      </c>
      <c r="W23" s="241" t="s">
        <v>945</v>
      </c>
      <c r="X23" s="241" t="s">
        <v>945</v>
      </c>
      <c r="Y23" s="246" t="s">
        <v>945</v>
      </c>
      <c r="Z23" s="353" t="s">
        <v>945</v>
      </c>
      <c r="AA23" s="241" t="s">
        <v>945</v>
      </c>
      <c r="AB23" s="241" t="s">
        <v>945</v>
      </c>
      <c r="AC23" s="241"/>
    </row>
    <row r="24" spans="1:29" ht="46.9" customHeight="1">
      <c r="A24" s="239" t="s">
        <v>952</v>
      </c>
      <c r="B24" s="240" t="s">
        <v>953</v>
      </c>
      <c r="C24" s="241" t="s">
        <v>945</v>
      </c>
      <c r="D24" s="247" t="s">
        <v>945</v>
      </c>
      <c r="E24" s="241" t="s">
        <v>945</v>
      </c>
      <c r="F24" s="247" t="s">
        <v>945</v>
      </c>
      <c r="G24" s="247" t="s">
        <v>945</v>
      </c>
      <c r="H24" s="247" t="s">
        <v>945</v>
      </c>
      <c r="I24" s="247" t="s">
        <v>945</v>
      </c>
      <c r="J24" s="247" t="s">
        <v>945</v>
      </c>
      <c r="K24" s="247" t="s">
        <v>945</v>
      </c>
      <c r="L24" s="241" t="s">
        <v>945</v>
      </c>
      <c r="M24" s="241" t="s">
        <v>945</v>
      </c>
      <c r="N24" s="241" t="s">
        <v>945</v>
      </c>
      <c r="O24" s="241" t="s">
        <v>945</v>
      </c>
      <c r="P24" s="241" t="s">
        <v>945</v>
      </c>
      <c r="Q24" s="241" t="s">
        <v>945</v>
      </c>
      <c r="R24" s="247" t="s">
        <v>945</v>
      </c>
      <c r="S24" s="247" t="s">
        <v>945</v>
      </c>
      <c r="T24" s="353" t="s">
        <v>945</v>
      </c>
      <c r="U24" s="241" t="s">
        <v>945</v>
      </c>
      <c r="V24" s="241" t="s">
        <v>945</v>
      </c>
      <c r="W24" s="241" t="s">
        <v>945</v>
      </c>
      <c r="X24" s="241" t="s">
        <v>945</v>
      </c>
      <c r="Y24" s="246" t="s">
        <v>945</v>
      </c>
      <c r="Z24" s="353" t="s">
        <v>945</v>
      </c>
      <c r="AA24" s="241" t="s">
        <v>945</v>
      </c>
      <c r="AB24" s="241" t="s">
        <v>945</v>
      </c>
      <c r="AC24" s="241"/>
    </row>
    <row r="25" spans="1:29" ht="46.9" customHeight="1">
      <c r="A25" s="239" t="s">
        <v>954</v>
      </c>
      <c r="B25" s="240" t="s">
        <v>955</v>
      </c>
      <c r="C25" s="241" t="s">
        <v>945</v>
      </c>
      <c r="D25" s="247" t="s">
        <v>945</v>
      </c>
      <c r="E25" s="241" t="s">
        <v>945</v>
      </c>
      <c r="F25" s="247" t="s">
        <v>945</v>
      </c>
      <c r="G25" s="247" t="s">
        <v>945</v>
      </c>
      <c r="H25" s="247" t="s">
        <v>945</v>
      </c>
      <c r="I25" s="247" t="s">
        <v>945</v>
      </c>
      <c r="J25" s="247" t="s">
        <v>945</v>
      </c>
      <c r="K25" s="247" t="s">
        <v>945</v>
      </c>
      <c r="L25" s="241" t="s">
        <v>945</v>
      </c>
      <c r="M25" s="241" t="s">
        <v>945</v>
      </c>
      <c r="N25" s="241" t="s">
        <v>945</v>
      </c>
      <c r="O25" s="241" t="s">
        <v>945</v>
      </c>
      <c r="P25" s="241" t="s">
        <v>945</v>
      </c>
      <c r="Q25" s="241" t="s">
        <v>945</v>
      </c>
      <c r="R25" s="247" t="s">
        <v>945</v>
      </c>
      <c r="S25" s="247" t="s">
        <v>945</v>
      </c>
      <c r="T25" s="353" t="s">
        <v>945</v>
      </c>
      <c r="U25" s="241" t="s">
        <v>945</v>
      </c>
      <c r="V25" s="241" t="s">
        <v>945</v>
      </c>
      <c r="W25" s="241" t="s">
        <v>945</v>
      </c>
      <c r="X25" s="241" t="s">
        <v>945</v>
      </c>
      <c r="Y25" s="246" t="s">
        <v>945</v>
      </c>
      <c r="Z25" s="353" t="s">
        <v>945</v>
      </c>
      <c r="AA25" s="241" t="s">
        <v>945</v>
      </c>
      <c r="AB25" s="241" t="s">
        <v>945</v>
      </c>
      <c r="AC25" s="241"/>
    </row>
    <row r="26" spans="1:29" ht="46.9" customHeight="1">
      <c r="A26" s="239" t="s">
        <v>956</v>
      </c>
      <c r="B26" s="242" t="s">
        <v>957</v>
      </c>
      <c r="C26" s="241" t="s">
        <v>945</v>
      </c>
      <c r="D26" s="247">
        <f>D43</f>
        <v>525.65519999999992</v>
      </c>
      <c r="E26" s="241" t="s">
        <v>945</v>
      </c>
      <c r="F26" s="247">
        <f>F43</f>
        <v>248.04000000000002</v>
      </c>
      <c r="G26" s="247">
        <f>G43</f>
        <v>277.61519999999996</v>
      </c>
      <c r="H26" s="247">
        <f>K26</f>
        <v>169.608</v>
      </c>
      <c r="I26" s="247" t="s">
        <v>945</v>
      </c>
      <c r="J26" s="247" t="s">
        <v>945</v>
      </c>
      <c r="K26" s="247">
        <f>K43</f>
        <v>169.608</v>
      </c>
      <c r="L26" s="241" t="s">
        <v>945</v>
      </c>
      <c r="M26" s="247">
        <f>P26</f>
        <v>104.70025227999999</v>
      </c>
      <c r="N26" s="247" t="s">
        <v>945</v>
      </c>
      <c r="O26" s="247" t="s">
        <v>945</v>
      </c>
      <c r="P26" s="247">
        <f>P43</f>
        <v>104.70025227999999</v>
      </c>
      <c r="Q26" s="241" t="s">
        <v>945</v>
      </c>
      <c r="R26" s="247">
        <f>R43</f>
        <v>172.91494771999999</v>
      </c>
      <c r="S26" s="247">
        <f>S43</f>
        <v>-64.907747720000017</v>
      </c>
      <c r="T26" s="353">
        <f>T43</f>
        <v>-0.38269272510730634</v>
      </c>
      <c r="U26" s="241" t="s">
        <v>945</v>
      </c>
      <c r="V26" s="241" t="s">
        <v>945</v>
      </c>
      <c r="W26" s="241" t="s">
        <v>945</v>
      </c>
      <c r="X26" s="241" t="s">
        <v>945</v>
      </c>
      <c r="Y26" s="247">
        <f>Y43</f>
        <v>-64.907747720000017</v>
      </c>
      <c r="Z26" s="353">
        <f>Z43</f>
        <v>-0.38269272510730634</v>
      </c>
      <c r="AA26" s="241" t="s">
        <v>945</v>
      </c>
      <c r="AB26" s="241" t="s">
        <v>945</v>
      </c>
      <c r="AC26" s="241"/>
    </row>
    <row r="27" spans="1:29" ht="46.9" customHeight="1">
      <c r="A27" s="239" t="s">
        <v>958</v>
      </c>
      <c r="B27" s="240" t="s">
        <v>959</v>
      </c>
      <c r="C27" s="241" t="s">
        <v>945</v>
      </c>
      <c r="D27" s="241" t="s">
        <v>945</v>
      </c>
      <c r="E27" s="241" t="s">
        <v>945</v>
      </c>
      <c r="F27" s="247" t="s">
        <v>945</v>
      </c>
      <c r="G27" s="247" t="s">
        <v>945</v>
      </c>
      <c r="H27" s="241" t="s">
        <v>945</v>
      </c>
      <c r="I27" s="241" t="s">
        <v>945</v>
      </c>
      <c r="J27" s="241" t="s">
        <v>945</v>
      </c>
      <c r="K27" s="241" t="s">
        <v>945</v>
      </c>
      <c r="L27" s="241" t="s">
        <v>945</v>
      </c>
      <c r="M27" s="241" t="s">
        <v>945</v>
      </c>
      <c r="N27" s="241" t="s">
        <v>945</v>
      </c>
      <c r="O27" s="241" t="s">
        <v>945</v>
      </c>
      <c r="P27" s="241" t="s">
        <v>945</v>
      </c>
      <c r="Q27" s="241" t="s">
        <v>945</v>
      </c>
      <c r="R27" s="241" t="s">
        <v>945</v>
      </c>
      <c r="S27" s="241" t="s">
        <v>945</v>
      </c>
      <c r="T27" s="353" t="s">
        <v>945</v>
      </c>
      <c r="U27" s="241" t="s">
        <v>945</v>
      </c>
      <c r="V27" s="241" t="s">
        <v>945</v>
      </c>
      <c r="W27" s="241" t="s">
        <v>945</v>
      </c>
      <c r="X27" s="241" t="s">
        <v>945</v>
      </c>
      <c r="Y27" s="241" t="s">
        <v>945</v>
      </c>
      <c r="Z27" s="353" t="s">
        <v>945</v>
      </c>
      <c r="AA27" s="241" t="s">
        <v>945</v>
      </c>
      <c r="AB27" s="241" t="s">
        <v>945</v>
      </c>
      <c r="AC27" s="241"/>
    </row>
    <row r="28" spans="1:29" ht="46.9" hidden="1" customHeight="1">
      <c r="A28" s="239" t="s">
        <v>175</v>
      </c>
      <c r="B28" s="240" t="s">
        <v>960</v>
      </c>
      <c r="C28" s="241" t="s">
        <v>945</v>
      </c>
      <c r="D28" s="241" t="s">
        <v>945</v>
      </c>
      <c r="E28" s="241" t="s">
        <v>945</v>
      </c>
      <c r="F28" s="247" t="s">
        <v>945</v>
      </c>
      <c r="G28" s="247" t="s">
        <v>945</v>
      </c>
      <c r="H28" s="241" t="s">
        <v>945</v>
      </c>
      <c r="I28" s="241" t="s">
        <v>945</v>
      </c>
      <c r="J28" s="241" t="s">
        <v>945</v>
      </c>
      <c r="K28" s="241" t="s">
        <v>945</v>
      </c>
      <c r="L28" s="241" t="s">
        <v>945</v>
      </c>
      <c r="M28" s="241" t="s">
        <v>945</v>
      </c>
      <c r="N28" s="241" t="s">
        <v>945</v>
      </c>
      <c r="O28" s="241" t="s">
        <v>945</v>
      </c>
      <c r="P28" s="241" t="s">
        <v>945</v>
      </c>
      <c r="Q28" s="241" t="s">
        <v>945</v>
      </c>
      <c r="R28" s="241" t="s">
        <v>945</v>
      </c>
      <c r="S28" s="241" t="s">
        <v>945</v>
      </c>
      <c r="T28" s="353" t="s">
        <v>945</v>
      </c>
      <c r="U28" s="241" t="s">
        <v>945</v>
      </c>
      <c r="V28" s="241" t="s">
        <v>945</v>
      </c>
      <c r="W28" s="241" t="s">
        <v>945</v>
      </c>
      <c r="X28" s="241" t="s">
        <v>945</v>
      </c>
      <c r="Y28" s="241" t="s">
        <v>945</v>
      </c>
      <c r="Z28" s="353" t="s">
        <v>945</v>
      </c>
      <c r="AA28" s="241" t="s">
        <v>945</v>
      </c>
      <c r="AB28" s="241" t="s">
        <v>945</v>
      </c>
      <c r="AC28" s="241"/>
    </row>
    <row r="29" spans="1:29" ht="46.9" hidden="1" customHeight="1">
      <c r="A29" s="239" t="s">
        <v>177</v>
      </c>
      <c r="B29" s="240" t="s">
        <v>961</v>
      </c>
      <c r="C29" s="241" t="s">
        <v>945</v>
      </c>
      <c r="D29" s="241" t="s">
        <v>945</v>
      </c>
      <c r="E29" s="241" t="s">
        <v>945</v>
      </c>
      <c r="F29" s="247" t="s">
        <v>945</v>
      </c>
      <c r="G29" s="247" t="s">
        <v>945</v>
      </c>
      <c r="H29" s="241" t="s">
        <v>945</v>
      </c>
      <c r="I29" s="241" t="s">
        <v>945</v>
      </c>
      <c r="J29" s="241" t="s">
        <v>945</v>
      </c>
      <c r="K29" s="241" t="s">
        <v>945</v>
      </c>
      <c r="L29" s="241" t="s">
        <v>945</v>
      </c>
      <c r="M29" s="241" t="s">
        <v>945</v>
      </c>
      <c r="N29" s="241" t="s">
        <v>945</v>
      </c>
      <c r="O29" s="241" t="s">
        <v>945</v>
      </c>
      <c r="P29" s="241" t="s">
        <v>945</v>
      </c>
      <c r="Q29" s="241" t="s">
        <v>945</v>
      </c>
      <c r="R29" s="241" t="s">
        <v>945</v>
      </c>
      <c r="S29" s="241" t="s">
        <v>945</v>
      </c>
      <c r="T29" s="353" t="s">
        <v>945</v>
      </c>
      <c r="U29" s="241" t="s">
        <v>945</v>
      </c>
      <c r="V29" s="241" t="s">
        <v>945</v>
      </c>
      <c r="W29" s="241" t="s">
        <v>945</v>
      </c>
      <c r="X29" s="241" t="s">
        <v>945</v>
      </c>
      <c r="Y29" s="241" t="s">
        <v>945</v>
      </c>
      <c r="Z29" s="353" t="s">
        <v>945</v>
      </c>
      <c r="AA29" s="241" t="s">
        <v>945</v>
      </c>
      <c r="AB29" s="241" t="s">
        <v>945</v>
      </c>
      <c r="AC29" s="241"/>
    </row>
    <row r="30" spans="1:29" ht="46.9" hidden="1" customHeight="1">
      <c r="A30" s="239" t="s">
        <v>190</v>
      </c>
      <c r="B30" s="240" t="s">
        <v>962</v>
      </c>
      <c r="C30" s="241" t="s">
        <v>945</v>
      </c>
      <c r="D30" s="241" t="s">
        <v>945</v>
      </c>
      <c r="E30" s="241" t="s">
        <v>945</v>
      </c>
      <c r="F30" s="247" t="s">
        <v>945</v>
      </c>
      <c r="G30" s="247" t="s">
        <v>945</v>
      </c>
      <c r="H30" s="241" t="s">
        <v>945</v>
      </c>
      <c r="I30" s="241" t="s">
        <v>945</v>
      </c>
      <c r="J30" s="241" t="s">
        <v>945</v>
      </c>
      <c r="K30" s="241" t="s">
        <v>945</v>
      </c>
      <c r="L30" s="241" t="s">
        <v>945</v>
      </c>
      <c r="M30" s="241" t="s">
        <v>945</v>
      </c>
      <c r="N30" s="241" t="s">
        <v>945</v>
      </c>
      <c r="O30" s="241" t="s">
        <v>945</v>
      </c>
      <c r="P30" s="241" t="s">
        <v>945</v>
      </c>
      <c r="Q30" s="241" t="s">
        <v>945</v>
      </c>
      <c r="R30" s="241" t="s">
        <v>945</v>
      </c>
      <c r="S30" s="241" t="s">
        <v>945</v>
      </c>
      <c r="T30" s="353" t="s">
        <v>945</v>
      </c>
      <c r="U30" s="241" t="s">
        <v>945</v>
      </c>
      <c r="V30" s="241" t="s">
        <v>945</v>
      </c>
      <c r="W30" s="241" t="s">
        <v>945</v>
      </c>
      <c r="X30" s="241" t="s">
        <v>945</v>
      </c>
      <c r="Y30" s="241" t="s">
        <v>945</v>
      </c>
      <c r="Z30" s="353" t="s">
        <v>945</v>
      </c>
      <c r="AA30" s="241" t="s">
        <v>945</v>
      </c>
      <c r="AB30" s="241" t="s">
        <v>945</v>
      </c>
      <c r="AC30" s="241"/>
    </row>
    <row r="31" spans="1:29" ht="46.9" hidden="1" customHeight="1">
      <c r="A31" s="239" t="s">
        <v>191</v>
      </c>
      <c r="B31" s="240" t="s">
        <v>963</v>
      </c>
      <c r="C31" s="241" t="s">
        <v>945</v>
      </c>
      <c r="D31" s="241" t="s">
        <v>945</v>
      </c>
      <c r="E31" s="241" t="s">
        <v>945</v>
      </c>
      <c r="F31" s="247" t="s">
        <v>945</v>
      </c>
      <c r="G31" s="247" t="s">
        <v>945</v>
      </c>
      <c r="H31" s="241" t="s">
        <v>945</v>
      </c>
      <c r="I31" s="241" t="s">
        <v>945</v>
      </c>
      <c r="J31" s="241" t="s">
        <v>945</v>
      </c>
      <c r="K31" s="241" t="s">
        <v>945</v>
      </c>
      <c r="L31" s="241" t="s">
        <v>945</v>
      </c>
      <c r="M31" s="241" t="s">
        <v>945</v>
      </c>
      <c r="N31" s="241" t="s">
        <v>945</v>
      </c>
      <c r="O31" s="241" t="s">
        <v>945</v>
      </c>
      <c r="P31" s="241" t="s">
        <v>945</v>
      </c>
      <c r="Q31" s="241" t="s">
        <v>945</v>
      </c>
      <c r="R31" s="241" t="s">
        <v>945</v>
      </c>
      <c r="S31" s="241" t="s">
        <v>945</v>
      </c>
      <c r="T31" s="353" t="s">
        <v>945</v>
      </c>
      <c r="U31" s="241" t="s">
        <v>945</v>
      </c>
      <c r="V31" s="241" t="s">
        <v>945</v>
      </c>
      <c r="W31" s="241" t="s">
        <v>945</v>
      </c>
      <c r="X31" s="241" t="s">
        <v>945</v>
      </c>
      <c r="Y31" s="241" t="s">
        <v>945</v>
      </c>
      <c r="Z31" s="353" t="s">
        <v>945</v>
      </c>
      <c r="AA31" s="241" t="s">
        <v>945</v>
      </c>
      <c r="AB31" s="241" t="s">
        <v>945</v>
      </c>
      <c r="AC31" s="241"/>
    </row>
    <row r="32" spans="1:29" ht="46.9" hidden="1" customHeight="1">
      <c r="A32" s="239" t="s">
        <v>964</v>
      </c>
      <c r="B32" s="240" t="s">
        <v>965</v>
      </c>
      <c r="C32" s="241" t="s">
        <v>945</v>
      </c>
      <c r="D32" s="241" t="s">
        <v>945</v>
      </c>
      <c r="E32" s="241" t="s">
        <v>945</v>
      </c>
      <c r="F32" s="247" t="s">
        <v>945</v>
      </c>
      <c r="G32" s="247" t="s">
        <v>945</v>
      </c>
      <c r="H32" s="241" t="s">
        <v>945</v>
      </c>
      <c r="I32" s="241" t="s">
        <v>945</v>
      </c>
      <c r="J32" s="241" t="s">
        <v>945</v>
      </c>
      <c r="K32" s="241" t="s">
        <v>945</v>
      </c>
      <c r="L32" s="241" t="s">
        <v>945</v>
      </c>
      <c r="M32" s="241" t="s">
        <v>945</v>
      </c>
      <c r="N32" s="241" t="s">
        <v>945</v>
      </c>
      <c r="O32" s="241" t="s">
        <v>945</v>
      </c>
      <c r="P32" s="241" t="s">
        <v>945</v>
      </c>
      <c r="Q32" s="241" t="s">
        <v>945</v>
      </c>
      <c r="R32" s="241" t="s">
        <v>945</v>
      </c>
      <c r="S32" s="241" t="s">
        <v>945</v>
      </c>
      <c r="T32" s="353" t="s">
        <v>945</v>
      </c>
      <c r="U32" s="241" t="s">
        <v>945</v>
      </c>
      <c r="V32" s="241" t="s">
        <v>945</v>
      </c>
      <c r="W32" s="241" t="s">
        <v>945</v>
      </c>
      <c r="X32" s="241" t="s">
        <v>945</v>
      </c>
      <c r="Y32" s="241" t="s">
        <v>945</v>
      </c>
      <c r="Z32" s="353" t="s">
        <v>945</v>
      </c>
      <c r="AA32" s="241" t="s">
        <v>945</v>
      </c>
      <c r="AB32" s="241" t="s">
        <v>945</v>
      </c>
      <c r="AC32" s="241"/>
    </row>
    <row r="33" spans="1:29" ht="46.9" hidden="1" customHeight="1">
      <c r="A33" s="239" t="s">
        <v>193</v>
      </c>
      <c r="B33" s="240" t="s">
        <v>966</v>
      </c>
      <c r="C33" s="241" t="s">
        <v>945</v>
      </c>
      <c r="D33" s="241" t="s">
        <v>945</v>
      </c>
      <c r="E33" s="241" t="s">
        <v>945</v>
      </c>
      <c r="F33" s="247" t="s">
        <v>945</v>
      </c>
      <c r="G33" s="247" t="s">
        <v>945</v>
      </c>
      <c r="H33" s="241" t="s">
        <v>945</v>
      </c>
      <c r="I33" s="241" t="s">
        <v>945</v>
      </c>
      <c r="J33" s="241" t="s">
        <v>945</v>
      </c>
      <c r="K33" s="241" t="s">
        <v>945</v>
      </c>
      <c r="L33" s="241" t="s">
        <v>945</v>
      </c>
      <c r="M33" s="241" t="s">
        <v>945</v>
      </c>
      <c r="N33" s="241" t="s">
        <v>945</v>
      </c>
      <c r="O33" s="241" t="s">
        <v>945</v>
      </c>
      <c r="P33" s="241" t="s">
        <v>945</v>
      </c>
      <c r="Q33" s="241" t="s">
        <v>945</v>
      </c>
      <c r="R33" s="241" t="s">
        <v>945</v>
      </c>
      <c r="S33" s="241" t="s">
        <v>945</v>
      </c>
      <c r="T33" s="353" t="s">
        <v>945</v>
      </c>
      <c r="U33" s="241" t="s">
        <v>945</v>
      </c>
      <c r="V33" s="241" t="s">
        <v>945</v>
      </c>
      <c r="W33" s="241" t="s">
        <v>945</v>
      </c>
      <c r="X33" s="241" t="s">
        <v>945</v>
      </c>
      <c r="Y33" s="241" t="s">
        <v>945</v>
      </c>
      <c r="Z33" s="353" t="s">
        <v>945</v>
      </c>
      <c r="AA33" s="241" t="s">
        <v>945</v>
      </c>
      <c r="AB33" s="241" t="s">
        <v>945</v>
      </c>
      <c r="AC33" s="241"/>
    </row>
    <row r="34" spans="1:29" ht="46.9" hidden="1" customHeight="1">
      <c r="A34" s="239" t="s">
        <v>194</v>
      </c>
      <c r="B34" s="240" t="s">
        <v>967</v>
      </c>
      <c r="C34" s="241" t="s">
        <v>945</v>
      </c>
      <c r="D34" s="241" t="s">
        <v>945</v>
      </c>
      <c r="E34" s="241" t="s">
        <v>945</v>
      </c>
      <c r="F34" s="247" t="s">
        <v>945</v>
      </c>
      <c r="G34" s="247" t="s">
        <v>945</v>
      </c>
      <c r="H34" s="241" t="s">
        <v>945</v>
      </c>
      <c r="I34" s="241" t="s">
        <v>945</v>
      </c>
      <c r="J34" s="241" t="s">
        <v>945</v>
      </c>
      <c r="K34" s="241" t="s">
        <v>945</v>
      </c>
      <c r="L34" s="241" t="s">
        <v>945</v>
      </c>
      <c r="M34" s="241" t="s">
        <v>945</v>
      </c>
      <c r="N34" s="241" t="s">
        <v>945</v>
      </c>
      <c r="O34" s="241" t="s">
        <v>945</v>
      </c>
      <c r="P34" s="241" t="s">
        <v>945</v>
      </c>
      <c r="Q34" s="241" t="s">
        <v>945</v>
      </c>
      <c r="R34" s="241" t="s">
        <v>945</v>
      </c>
      <c r="S34" s="241" t="s">
        <v>945</v>
      </c>
      <c r="T34" s="353" t="s">
        <v>945</v>
      </c>
      <c r="U34" s="241" t="s">
        <v>945</v>
      </c>
      <c r="V34" s="241" t="s">
        <v>945</v>
      </c>
      <c r="W34" s="241" t="s">
        <v>945</v>
      </c>
      <c r="X34" s="241" t="s">
        <v>945</v>
      </c>
      <c r="Y34" s="241" t="s">
        <v>945</v>
      </c>
      <c r="Z34" s="353" t="s">
        <v>945</v>
      </c>
      <c r="AA34" s="241" t="s">
        <v>945</v>
      </c>
      <c r="AB34" s="241" t="s">
        <v>945</v>
      </c>
      <c r="AC34" s="241"/>
    </row>
    <row r="35" spans="1:29" ht="46.9" hidden="1" customHeight="1">
      <c r="A35" s="239" t="s">
        <v>204</v>
      </c>
      <c r="B35" s="240" t="s">
        <v>969</v>
      </c>
      <c r="C35" s="241" t="s">
        <v>945</v>
      </c>
      <c r="D35" s="241" t="s">
        <v>945</v>
      </c>
      <c r="E35" s="241" t="s">
        <v>945</v>
      </c>
      <c r="F35" s="247" t="s">
        <v>945</v>
      </c>
      <c r="G35" s="247" t="s">
        <v>945</v>
      </c>
      <c r="H35" s="241" t="s">
        <v>945</v>
      </c>
      <c r="I35" s="241" t="s">
        <v>945</v>
      </c>
      <c r="J35" s="241" t="s">
        <v>945</v>
      </c>
      <c r="K35" s="241" t="s">
        <v>945</v>
      </c>
      <c r="L35" s="241" t="s">
        <v>945</v>
      </c>
      <c r="M35" s="241" t="s">
        <v>945</v>
      </c>
      <c r="N35" s="241" t="s">
        <v>945</v>
      </c>
      <c r="O35" s="241" t="s">
        <v>945</v>
      </c>
      <c r="P35" s="241" t="s">
        <v>945</v>
      </c>
      <c r="Q35" s="241" t="s">
        <v>945</v>
      </c>
      <c r="R35" s="241" t="s">
        <v>945</v>
      </c>
      <c r="S35" s="241" t="s">
        <v>945</v>
      </c>
      <c r="T35" s="353" t="s">
        <v>945</v>
      </c>
      <c r="U35" s="241" t="s">
        <v>945</v>
      </c>
      <c r="V35" s="241" t="s">
        <v>945</v>
      </c>
      <c r="W35" s="241" t="s">
        <v>945</v>
      </c>
      <c r="X35" s="241" t="s">
        <v>945</v>
      </c>
      <c r="Y35" s="241" t="s">
        <v>945</v>
      </c>
      <c r="Z35" s="353" t="s">
        <v>945</v>
      </c>
      <c r="AA35" s="241" t="s">
        <v>945</v>
      </c>
      <c r="AB35" s="241" t="s">
        <v>945</v>
      </c>
      <c r="AC35" s="241"/>
    </row>
    <row r="36" spans="1:29" ht="46.9" hidden="1" customHeight="1">
      <c r="A36" s="239" t="s">
        <v>205</v>
      </c>
      <c r="B36" s="240" t="s">
        <v>970</v>
      </c>
      <c r="C36" s="241" t="s">
        <v>945</v>
      </c>
      <c r="D36" s="241" t="s">
        <v>945</v>
      </c>
      <c r="E36" s="241" t="s">
        <v>945</v>
      </c>
      <c r="F36" s="247" t="s">
        <v>945</v>
      </c>
      <c r="G36" s="247" t="s">
        <v>945</v>
      </c>
      <c r="H36" s="241" t="s">
        <v>945</v>
      </c>
      <c r="I36" s="241" t="s">
        <v>945</v>
      </c>
      <c r="J36" s="241" t="s">
        <v>945</v>
      </c>
      <c r="K36" s="241" t="s">
        <v>945</v>
      </c>
      <c r="L36" s="241" t="s">
        <v>945</v>
      </c>
      <c r="M36" s="241" t="s">
        <v>945</v>
      </c>
      <c r="N36" s="241" t="s">
        <v>945</v>
      </c>
      <c r="O36" s="241" t="s">
        <v>945</v>
      </c>
      <c r="P36" s="241" t="s">
        <v>945</v>
      </c>
      <c r="Q36" s="241" t="s">
        <v>945</v>
      </c>
      <c r="R36" s="241" t="s">
        <v>945</v>
      </c>
      <c r="S36" s="241" t="s">
        <v>945</v>
      </c>
      <c r="T36" s="353" t="s">
        <v>945</v>
      </c>
      <c r="U36" s="241" t="s">
        <v>945</v>
      </c>
      <c r="V36" s="241" t="s">
        <v>945</v>
      </c>
      <c r="W36" s="241" t="s">
        <v>945</v>
      </c>
      <c r="X36" s="241" t="s">
        <v>945</v>
      </c>
      <c r="Y36" s="241" t="s">
        <v>945</v>
      </c>
      <c r="Z36" s="353" t="s">
        <v>945</v>
      </c>
      <c r="AA36" s="241" t="s">
        <v>945</v>
      </c>
      <c r="AB36" s="241" t="s">
        <v>945</v>
      </c>
      <c r="AC36" s="241"/>
    </row>
    <row r="37" spans="1:29" ht="46.9" hidden="1" customHeight="1">
      <c r="A37" s="239" t="s">
        <v>971</v>
      </c>
      <c r="B37" s="240" t="s">
        <v>972</v>
      </c>
      <c r="C37" s="241" t="s">
        <v>945</v>
      </c>
      <c r="D37" s="241" t="s">
        <v>945</v>
      </c>
      <c r="E37" s="241" t="s">
        <v>945</v>
      </c>
      <c r="F37" s="247" t="s">
        <v>945</v>
      </c>
      <c r="G37" s="247" t="s">
        <v>945</v>
      </c>
      <c r="H37" s="241" t="s">
        <v>945</v>
      </c>
      <c r="I37" s="241" t="s">
        <v>945</v>
      </c>
      <c r="J37" s="241" t="s">
        <v>945</v>
      </c>
      <c r="K37" s="241" t="s">
        <v>945</v>
      </c>
      <c r="L37" s="241" t="s">
        <v>945</v>
      </c>
      <c r="M37" s="241" t="s">
        <v>945</v>
      </c>
      <c r="N37" s="241" t="s">
        <v>945</v>
      </c>
      <c r="O37" s="241" t="s">
        <v>945</v>
      </c>
      <c r="P37" s="241" t="s">
        <v>945</v>
      </c>
      <c r="Q37" s="241" t="s">
        <v>945</v>
      </c>
      <c r="R37" s="241" t="s">
        <v>945</v>
      </c>
      <c r="S37" s="241" t="s">
        <v>945</v>
      </c>
      <c r="T37" s="353" t="s">
        <v>945</v>
      </c>
      <c r="U37" s="241" t="s">
        <v>945</v>
      </c>
      <c r="V37" s="241" t="s">
        <v>945</v>
      </c>
      <c r="W37" s="241" t="s">
        <v>945</v>
      </c>
      <c r="X37" s="241" t="s">
        <v>945</v>
      </c>
      <c r="Y37" s="241" t="s">
        <v>945</v>
      </c>
      <c r="Z37" s="353" t="s">
        <v>945</v>
      </c>
      <c r="AA37" s="241" t="s">
        <v>945</v>
      </c>
      <c r="AB37" s="241" t="s">
        <v>945</v>
      </c>
      <c r="AC37" s="241"/>
    </row>
    <row r="38" spans="1:29" ht="46.9" hidden="1" customHeight="1">
      <c r="A38" s="239" t="s">
        <v>216</v>
      </c>
      <c r="B38" s="240" t="s">
        <v>977</v>
      </c>
      <c r="C38" s="241" t="s">
        <v>945</v>
      </c>
      <c r="D38" s="241" t="s">
        <v>945</v>
      </c>
      <c r="E38" s="241" t="s">
        <v>945</v>
      </c>
      <c r="F38" s="247" t="s">
        <v>945</v>
      </c>
      <c r="G38" s="247" t="s">
        <v>945</v>
      </c>
      <c r="H38" s="241" t="s">
        <v>945</v>
      </c>
      <c r="I38" s="241" t="s">
        <v>945</v>
      </c>
      <c r="J38" s="241" t="s">
        <v>945</v>
      </c>
      <c r="K38" s="241" t="s">
        <v>945</v>
      </c>
      <c r="L38" s="241" t="s">
        <v>945</v>
      </c>
      <c r="M38" s="241" t="s">
        <v>945</v>
      </c>
      <c r="N38" s="241" t="s">
        <v>945</v>
      </c>
      <c r="O38" s="241" t="s">
        <v>945</v>
      </c>
      <c r="P38" s="241" t="s">
        <v>945</v>
      </c>
      <c r="Q38" s="241" t="s">
        <v>945</v>
      </c>
      <c r="R38" s="241" t="s">
        <v>945</v>
      </c>
      <c r="S38" s="241" t="s">
        <v>945</v>
      </c>
      <c r="T38" s="353" t="s">
        <v>945</v>
      </c>
      <c r="U38" s="241" t="s">
        <v>945</v>
      </c>
      <c r="V38" s="241" t="s">
        <v>945</v>
      </c>
      <c r="W38" s="241" t="s">
        <v>945</v>
      </c>
      <c r="X38" s="241" t="s">
        <v>945</v>
      </c>
      <c r="Y38" s="241" t="s">
        <v>945</v>
      </c>
      <c r="Z38" s="353" t="s">
        <v>945</v>
      </c>
      <c r="AA38" s="241" t="s">
        <v>945</v>
      </c>
      <c r="AB38" s="241" t="s">
        <v>945</v>
      </c>
      <c r="AC38" s="241"/>
    </row>
    <row r="39" spans="1:29" ht="46.9" hidden="1" customHeight="1">
      <c r="A39" s="239" t="s">
        <v>978</v>
      </c>
      <c r="B39" s="240" t="s">
        <v>979</v>
      </c>
      <c r="C39" s="241" t="s">
        <v>945</v>
      </c>
      <c r="D39" s="241" t="s">
        <v>945</v>
      </c>
      <c r="E39" s="241" t="s">
        <v>945</v>
      </c>
      <c r="F39" s="247" t="s">
        <v>945</v>
      </c>
      <c r="G39" s="247" t="s">
        <v>945</v>
      </c>
      <c r="H39" s="241" t="s">
        <v>945</v>
      </c>
      <c r="I39" s="241" t="s">
        <v>945</v>
      </c>
      <c r="J39" s="241" t="s">
        <v>945</v>
      </c>
      <c r="K39" s="241" t="s">
        <v>945</v>
      </c>
      <c r="L39" s="241" t="s">
        <v>945</v>
      </c>
      <c r="M39" s="241" t="s">
        <v>945</v>
      </c>
      <c r="N39" s="241" t="s">
        <v>945</v>
      </c>
      <c r="O39" s="241" t="s">
        <v>945</v>
      </c>
      <c r="P39" s="241" t="s">
        <v>945</v>
      </c>
      <c r="Q39" s="241" t="s">
        <v>945</v>
      </c>
      <c r="R39" s="241" t="s">
        <v>945</v>
      </c>
      <c r="S39" s="241" t="s">
        <v>945</v>
      </c>
      <c r="T39" s="353" t="s">
        <v>945</v>
      </c>
      <c r="U39" s="241" t="s">
        <v>945</v>
      </c>
      <c r="V39" s="241" t="s">
        <v>945</v>
      </c>
      <c r="W39" s="241" t="s">
        <v>945</v>
      </c>
      <c r="X39" s="241" t="s">
        <v>945</v>
      </c>
      <c r="Y39" s="241" t="s">
        <v>945</v>
      </c>
      <c r="Z39" s="353" t="s">
        <v>945</v>
      </c>
      <c r="AA39" s="241" t="s">
        <v>945</v>
      </c>
      <c r="AB39" s="241" t="s">
        <v>945</v>
      </c>
      <c r="AC39" s="241"/>
    </row>
    <row r="40" spans="1:29" ht="46.9" hidden="1" customHeight="1">
      <c r="A40" s="239" t="s">
        <v>980</v>
      </c>
      <c r="B40" s="240" t="s">
        <v>981</v>
      </c>
      <c r="C40" s="241" t="s">
        <v>945</v>
      </c>
      <c r="D40" s="241" t="s">
        <v>945</v>
      </c>
      <c r="E40" s="241" t="s">
        <v>945</v>
      </c>
      <c r="F40" s="247" t="s">
        <v>945</v>
      </c>
      <c r="G40" s="247" t="s">
        <v>945</v>
      </c>
      <c r="H40" s="241" t="s">
        <v>945</v>
      </c>
      <c r="I40" s="241" t="s">
        <v>945</v>
      </c>
      <c r="J40" s="241" t="s">
        <v>945</v>
      </c>
      <c r="K40" s="241" t="s">
        <v>945</v>
      </c>
      <c r="L40" s="241" t="s">
        <v>945</v>
      </c>
      <c r="M40" s="241" t="s">
        <v>945</v>
      </c>
      <c r="N40" s="241" t="s">
        <v>945</v>
      </c>
      <c r="O40" s="241" t="s">
        <v>945</v>
      </c>
      <c r="P40" s="241" t="s">
        <v>945</v>
      </c>
      <c r="Q40" s="241" t="s">
        <v>945</v>
      </c>
      <c r="R40" s="241" t="s">
        <v>945</v>
      </c>
      <c r="S40" s="241" t="s">
        <v>945</v>
      </c>
      <c r="T40" s="353" t="s">
        <v>945</v>
      </c>
      <c r="U40" s="241" t="s">
        <v>945</v>
      </c>
      <c r="V40" s="241" t="s">
        <v>945</v>
      </c>
      <c r="W40" s="241" t="s">
        <v>945</v>
      </c>
      <c r="X40" s="241" t="s">
        <v>945</v>
      </c>
      <c r="Y40" s="241" t="s">
        <v>945</v>
      </c>
      <c r="Z40" s="353" t="s">
        <v>945</v>
      </c>
      <c r="AA40" s="241" t="s">
        <v>945</v>
      </c>
      <c r="AB40" s="241" t="s">
        <v>945</v>
      </c>
      <c r="AC40" s="241"/>
    </row>
    <row r="41" spans="1:29" ht="46.9" hidden="1" customHeight="1">
      <c r="A41" s="239" t="s">
        <v>217</v>
      </c>
      <c r="B41" s="240" t="s">
        <v>982</v>
      </c>
      <c r="C41" s="241" t="s">
        <v>945</v>
      </c>
      <c r="D41" s="241" t="s">
        <v>945</v>
      </c>
      <c r="E41" s="241" t="s">
        <v>945</v>
      </c>
      <c r="F41" s="247" t="s">
        <v>945</v>
      </c>
      <c r="G41" s="247" t="s">
        <v>945</v>
      </c>
      <c r="H41" s="241" t="s">
        <v>945</v>
      </c>
      <c r="I41" s="241" t="s">
        <v>945</v>
      </c>
      <c r="J41" s="241" t="s">
        <v>945</v>
      </c>
      <c r="K41" s="241" t="s">
        <v>945</v>
      </c>
      <c r="L41" s="241" t="s">
        <v>945</v>
      </c>
      <c r="M41" s="241" t="s">
        <v>945</v>
      </c>
      <c r="N41" s="241" t="s">
        <v>945</v>
      </c>
      <c r="O41" s="241" t="s">
        <v>945</v>
      </c>
      <c r="P41" s="241" t="s">
        <v>945</v>
      </c>
      <c r="Q41" s="241" t="s">
        <v>945</v>
      </c>
      <c r="R41" s="241" t="s">
        <v>945</v>
      </c>
      <c r="S41" s="241" t="s">
        <v>945</v>
      </c>
      <c r="T41" s="353" t="s">
        <v>945</v>
      </c>
      <c r="U41" s="241" t="s">
        <v>945</v>
      </c>
      <c r="V41" s="241" t="s">
        <v>945</v>
      </c>
      <c r="W41" s="241" t="s">
        <v>945</v>
      </c>
      <c r="X41" s="241" t="s">
        <v>945</v>
      </c>
      <c r="Y41" s="241" t="s">
        <v>945</v>
      </c>
      <c r="Z41" s="353" t="s">
        <v>945</v>
      </c>
      <c r="AA41" s="241" t="s">
        <v>945</v>
      </c>
      <c r="AB41" s="241" t="s">
        <v>945</v>
      </c>
      <c r="AC41" s="241"/>
    </row>
    <row r="42" spans="1:29" ht="46.9" hidden="1" customHeight="1">
      <c r="A42" s="239" t="s">
        <v>286</v>
      </c>
      <c r="B42" s="240" t="s">
        <v>983</v>
      </c>
      <c r="C42" s="241" t="s">
        <v>945</v>
      </c>
      <c r="D42" s="241" t="s">
        <v>945</v>
      </c>
      <c r="E42" s="241" t="s">
        <v>945</v>
      </c>
      <c r="F42" s="247" t="s">
        <v>945</v>
      </c>
      <c r="G42" s="247" t="s">
        <v>945</v>
      </c>
      <c r="H42" s="241" t="s">
        <v>945</v>
      </c>
      <c r="I42" s="241" t="s">
        <v>945</v>
      </c>
      <c r="J42" s="241" t="s">
        <v>945</v>
      </c>
      <c r="K42" s="241" t="s">
        <v>945</v>
      </c>
      <c r="L42" s="241" t="s">
        <v>945</v>
      </c>
      <c r="M42" s="241" t="s">
        <v>945</v>
      </c>
      <c r="N42" s="241" t="s">
        <v>945</v>
      </c>
      <c r="O42" s="241" t="s">
        <v>945</v>
      </c>
      <c r="P42" s="241" t="s">
        <v>945</v>
      </c>
      <c r="Q42" s="241" t="s">
        <v>945</v>
      </c>
      <c r="R42" s="241" t="s">
        <v>945</v>
      </c>
      <c r="S42" s="241" t="s">
        <v>945</v>
      </c>
      <c r="T42" s="353" t="s">
        <v>945</v>
      </c>
      <c r="U42" s="241" t="s">
        <v>945</v>
      </c>
      <c r="V42" s="241" t="s">
        <v>945</v>
      </c>
      <c r="W42" s="241" t="s">
        <v>945</v>
      </c>
      <c r="X42" s="241" t="s">
        <v>945</v>
      </c>
      <c r="Y42" s="241" t="s">
        <v>945</v>
      </c>
      <c r="Z42" s="353" t="s">
        <v>945</v>
      </c>
      <c r="AA42" s="241" t="s">
        <v>945</v>
      </c>
      <c r="AB42" s="241" t="s">
        <v>945</v>
      </c>
      <c r="AC42" s="241"/>
    </row>
    <row r="43" spans="1:29" ht="46.9" customHeight="1">
      <c r="A43" s="239" t="s">
        <v>288</v>
      </c>
      <c r="B43" s="242" t="s">
        <v>984</v>
      </c>
      <c r="C43" s="241"/>
      <c r="D43" s="247">
        <f>D44+D45+D46</f>
        <v>525.65519999999992</v>
      </c>
      <c r="E43" s="241" t="s">
        <v>945</v>
      </c>
      <c r="F43" s="247">
        <f>F44+F45+F46</f>
        <v>248.04000000000002</v>
      </c>
      <c r="G43" s="247">
        <f>G44+G45+G46</f>
        <v>277.61519999999996</v>
      </c>
      <c r="H43" s="247">
        <f>K43</f>
        <v>169.608</v>
      </c>
      <c r="I43" s="241" t="s">
        <v>945</v>
      </c>
      <c r="J43" s="241" t="s">
        <v>945</v>
      </c>
      <c r="K43" s="246">
        <f>K44+K45+K46</f>
        <v>169.608</v>
      </c>
      <c r="L43" s="241" t="s">
        <v>945</v>
      </c>
      <c r="M43" s="247">
        <f>P43</f>
        <v>104.70025227999999</v>
      </c>
      <c r="N43" s="241" t="s">
        <v>945</v>
      </c>
      <c r="O43" s="241" t="s">
        <v>945</v>
      </c>
      <c r="P43" s="247">
        <f>P44+P45+P46</f>
        <v>104.70025227999999</v>
      </c>
      <c r="Q43" s="241" t="s">
        <v>945</v>
      </c>
      <c r="R43" s="247">
        <f>R44+R45+R46</f>
        <v>172.91494771999999</v>
      </c>
      <c r="S43" s="247">
        <f t="shared" ref="S43:S45" si="1">Y43</f>
        <v>-64.907747720000017</v>
      </c>
      <c r="T43" s="353">
        <f t="shared" ref="T43:T45" si="2">Z43</f>
        <v>-0.38269272510730634</v>
      </c>
      <c r="U43" s="241" t="s">
        <v>945</v>
      </c>
      <c r="V43" s="241" t="s">
        <v>945</v>
      </c>
      <c r="W43" s="241" t="s">
        <v>945</v>
      </c>
      <c r="X43" s="241" t="s">
        <v>945</v>
      </c>
      <c r="Y43" s="247">
        <f>P43-K43</f>
        <v>-64.907747720000017</v>
      </c>
      <c r="Z43" s="353">
        <f t="shared" ref="Z43:Z46" si="3">P43/K43-1</f>
        <v>-0.38269272510730634</v>
      </c>
      <c r="AA43" s="241" t="s">
        <v>945</v>
      </c>
      <c r="AB43" s="241" t="s">
        <v>945</v>
      </c>
      <c r="AC43" s="241"/>
    </row>
    <row r="44" spans="1:29" ht="54.75" customHeight="1">
      <c r="A44" s="239" t="s">
        <v>985</v>
      </c>
      <c r="B44" s="240" t="s">
        <v>995</v>
      </c>
      <c r="C44" s="241" t="s">
        <v>996</v>
      </c>
      <c r="D44" s="247">
        <f>180.887*1.2</f>
        <v>217.06440000000001</v>
      </c>
      <c r="E44" s="241" t="s">
        <v>945</v>
      </c>
      <c r="F44" s="247">
        <f>46.232+47.218+35.117</f>
        <v>128.56700000000001</v>
      </c>
      <c r="G44" s="247">
        <f>D44-F44</f>
        <v>88.497399999999999</v>
      </c>
      <c r="H44" s="247">
        <f>K44</f>
        <v>40.927199999999999</v>
      </c>
      <c r="I44" s="241" t="s">
        <v>945</v>
      </c>
      <c r="J44" s="241" t="s">
        <v>945</v>
      </c>
      <c r="K44" s="246">
        <f>34.106*1.2</f>
        <v>40.927199999999999</v>
      </c>
      <c r="L44" s="241" t="s">
        <v>945</v>
      </c>
      <c r="M44" s="247">
        <f>P44</f>
        <v>6.1629522799999998</v>
      </c>
      <c r="N44" s="247" t="s">
        <v>945</v>
      </c>
      <c r="O44" s="247" t="s">
        <v>945</v>
      </c>
      <c r="P44" s="247">
        <f>6162952.28/1000000</f>
        <v>6.1629522799999998</v>
      </c>
      <c r="Q44" s="247" t="s">
        <v>945</v>
      </c>
      <c r="R44" s="247">
        <f>G44-M44</f>
        <v>82.33444772</v>
      </c>
      <c r="S44" s="247">
        <f>Y44</f>
        <v>-34.76424772</v>
      </c>
      <c r="T44" s="353">
        <f t="shared" si="2"/>
        <v>-0.84941671357923343</v>
      </c>
      <c r="U44" s="241" t="s">
        <v>945</v>
      </c>
      <c r="V44" s="241" t="s">
        <v>945</v>
      </c>
      <c r="W44" s="241" t="s">
        <v>945</v>
      </c>
      <c r="X44" s="241" t="s">
        <v>945</v>
      </c>
      <c r="Y44" s="247">
        <f>P44-K44</f>
        <v>-34.76424772</v>
      </c>
      <c r="Z44" s="353">
        <f t="shared" si="3"/>
        <v>-0.84941671357923343</v>
      </c>
      <c r="AA44" s="241" t="s">
        <v>945</v>
      </c>
      <c r="AB44" s="241" t="s">
        <v>945</v>
      </c>
      <c r="AC44" s="418"/>
    </row>
    <row r="45" spans="1:29" ht="57.75" customHeight="1">
      <c r="A45" s="239" t="s">
        <v>986</v>
      </c>
      <c r="B45" s="243" t="s">
        <v>997</v>
      </c>
      <c r="C45" s="241" t="s">
        <v>998</v>
      </c>
      <c r="D45" s="247">
        <f>173.974*1.2</f>
        <v>208.76879999999997</v>
      </c>
      <c r="E45" s="241" t="s">
        <v>945</v>
      </c>
      <c r="F45" s="247">
        <f>5.05+9.851+64.772</f>
        <v>79.673000000000002</v>
      </c>
      <c r="G45" s="247">
        <f t="shared" ref="G45:G46" si="4">D45-F45</f>
        <v>129.09579999999997</v>
      </c>
      <c r="H45" s="247">
        <f>K45</f>
        <v>98.680799999999991</v>
      </c>
      <c r="I45" s="241" t="s">
        <v>945</v>
      </c>
      <c r="J45" s="241" t="s">
        <v>945</v>
      </c>
      <c r="K45" s="246">
        <f>82.234*1.2</f>
        <v>98.680799999999991</v>
      </c>
      <c r="L45" s="241" t="s">
        <v>945</v>
      </c>
      <c r="M45" s="247">
        <f>P45</f>
        <v>76.345199999999991</v>
      </c>
      <c r="N45" s="247" t="s">
        <v>945</v>
      </c>
      <c r="O45" s="247" t="s">
        <v>945</v>
      </c>
      <c r="P45" s="247">
        <f>'10квФ'!H46</f>
        <v>76.345199999999991</v>
      </c>
      <c r="Q45" s="247" t="s">
        <v>945</v>
      </c>
      <c r="R45" s="247">
        <f t="shared" ref="R45:R46" si="5">G45-M45</f>
        <v>52.750599999999977</v>
      </c>
      <c r="S45" s="247">
        <f t="shared" si="1"/>
        <v>-22.335599999999999</v>
      </c>
      <c r="T45" s="353">
        <f t="shared" si="2"/>
        <v>-0.22634190237614615</v>
      </c>
      <c r="U45" s="241" t="s">
        <v>945</v>
      </c>
      <c r="V45" s="241" t="s">
        <v>945</v>
      </c>
      <c r="W45" s="241" t="s">
        <v>945</v>
      </c>
      <c r="X45" s="241" t="s">
        <v>945</v>
      </c>
      <c r="Y45" s="247">
        <f>P45-K45</f>
        <v>-22.335599999999999</v>
      </c>
      <c r="Z45" s="353">
        <f>P45/K45-1</f>
        <v>-0.22634190237614615</v>
      </c>
      <c r="AA45" s="241" t="s">
        <v>945</v>
      </c>
      <c r="AB45" s="241" t="s">
        <v>945</v>
      </c>
      <c r="AC45" s="418"/>
    </row>
    <row r="46" spans="1:29" ht="57.75" customHeight="1">
      <c r="A46" s="239" t="s">
        <v>1007</v>
      </c>
      <c r="B46" s="375" t="s">
        <v>1008</v>
      </c>
      <c r="C46" s="241" t="s">
        <v>1009</v>
      </c>
      <c r="D46" s="247">
        <v>99.822000000000003</v>
      </c>
      <c r="E46" s="241" t="s">
        <v>945</v>
      </c>
      <c r="F46" s="247">
        <f>9.8+30</f>
        <v>39.799999999999997</v>
      </c>
      <c r="G46" s="247">
        <f t="shared" si="4"/>
        <v>60.022000000000006</v>
      </c>
      <c r="H46" s="247">
        <f>K46</f>
        <v>30</v>
      </c>
      <c r="I46" s="241" t="s">
        <v>945</v>
      </c>
      <c r="J46" s="241" t="s">
        <v>945</v>
      </c>
      <c r="K46" s="247">
        <v>30</v>
      </c>
      <c r="L46" s="241" t="s">
        <v>945</v>
      </c>
      <c r="M46" s="247">
        <f>P46</f>
        <v>22.1921</v>
      </c>
      <c r="N46" s="247" t="s">
        <v>945</v>
      </c>
      <c r="O46" s="247" t="s">
        <v>945</v>
      </c>
      <c r="P46" s="247">
        <f>'10квФ'!H47</f>
        <v>22.1921</v>
      </c>
      <c r="Q46" s="247" t="s">
        <v>945</v>
      </c>
      <c r="R46" s="247">
        <f t="shared" si="5"/>
        <v>37.829900000000009</v>
      </c>
      <c r="S46" s="247">
        <f>Y46</f>
        <v>-7.8079000000000001</v>
      </c>
      <c r="T46" s="353">
        <f>Z46</f>
        <v>-0.26026333333333329</v>
      </c>
      <c r="U46" s="241" t="s">
        <v>945</v>
      </c>
      <c r="V46" s="241" t="s">
        <v>945</v>
      </c>
      <c r="W46" s="241" t="s">
        <v>945</v>
      </c>
      <c r="X46" s="241" t="s">
        <v>945</v>
      </c>
      <c r="Y46" s="247">
        <f t="shared" ref="Y46" si="6">P46-K46</f>
        <v>-7.8079000000000001</v>
      </c>
      <c r="Z46" s="353">
        <f t="shared" si="3"/>
        <v>-0.26026333333333329</v>
      </c>
      <c r="AA46" s="241" t="s">
        <v>945</v>
      </c>
      <c r="AB46" s="241" t="s">
        <v>945</v>
      </c>
      <c r="AC46" s="413"/>
    </row>
    <row r="47" spans="1:29">
      <c r="A47" s="7"/>
      <c r="B47" s="7"/>
      <c r="C47" s="7"/>
      <c r="D47" s="36"/>
      <c r="E47" s="36"/>
      <c r="F47" s="36"/>
      <c r="G47" s="36"/>
      <c r="H47" s="36"/>
      <c r="I47" s="36"/>
      <c r="J47" s="7"/>
      <c r="K47" s="36"/>
      <c r="L47" s="7"/>
      <c r="M47" s="7"/>
      <c r="N47" s="7"/>
      <c r="O47" s="7"/>
      <c r="P47" s="7"/>
      <c r="Q47" s="7"/>
      <c r="R47" s="7"/>
    </row>
    <row r="48" spans="1:29" ht="49.5" customHeight="1">
      <c r="A48" s="441" t="s">
        <v>922</v>
      </c>
      <c r="B48" s="441"/>
      <c r="C48" s="441"/>
      <c r="D48" s="441"/>
      <c r="E48" s="441"/>
      <c r="F48" s="441"/>
      <c r="G48" s="441"/>
      <c r="H48" s="21"/>
      <c r="I48" s="21"/>
      <c r="J48" s="21"/>
      <c r="K48" s="21"/>
      <c r="L48" s="21"/>
      <c r="M48" s="21"/>
      <c r="N48" s="21"/>
      <c r="O48" s="21"/>
      <c r="P48" s="21"/>
      <c r="Q48" s="7"/>
      <c r="R48" s="7"/>
    </row>
    <row r="49" spans="1:18" ht="49.5" customHeight="1">
      <c r="A49" s="258"/>
      <c r="B49" s="258"/>
      <c r="C49" s="258"/>
      <c r="D49" s="258"/>
      <c r="E49" s="258"/>
      <c r="F49" s="258"/>
      <c r="G49" s="258"/>
      <c r="H49" s="21"/>
      <c r="I49" s="21"/>
      <c r="J49" s="21"/>
      <c r="K49" s="21"/>
      <c r="L49" s="21"/>
      <c r="M49" s="21"/>
      <c r="N49" s="21"/>
      <c r="O49" s="21"/>
      <c r="P49" s="21"/>
      <c r="Q49" s="7"/>
      <c r="R49" s="7"/>
    </row>
    <row r="50" spans="1:18" ht="18.75">
      <c r="B50" s="309"/>
    </row>
    <row r="51" spans="1:18" ht="18.75">
      <c r="B51" s="309" t="s">
        <v>1029</v>
      </c>
    </row>
    <row r="52" spans="1:18">
      <c r="J52" s="310"/>
    </row>
    <row r="53" spans="1:18">
      <c r="J53" s="310"/>
    </row>
    <row r="54" spans="1:18">
      <c r="J54" s="310"/>
    </row>
    <row r="55" spans="1:18">
      <c r="J55" s="310"/>
    </row>
  </sheetData>
  <customSheetViews>
    <customSheetView guid="{500C2F4F-1743-499A-A051-20565DBF52B2}" scale="80" showPageBreaks="1" printArea="1" view="pageBreakPreview">
      <selection activeCell="A13" sqref="A13:AC13"/>
      <colBreaks count="2" manualBreakCount="2">
        <brk id="7" max="23" man="1"/>
        <brk id="18" max="22" man="1"/>
      </colBreaks>
      <pageMargins left="0.78740157480314965" right="0.39370078740157483" top="0.78740157480314965" bottom="0.39370078740157483" header="0.51181102362204722" footer="0.51181102362204722"/>
      <printOptions horizontalCentered="1"/>
      <pageSetup paperSize="9" scale="80" orientation="landscape" r:id="rId1"/>
      <headerFooter alignWithMargins="0"/>
    </customSheetView>
  </customSheetViews>
  <mergeCells count="36">
    <mergeCell ref="A4:AC4"/>
    <mergeCell ref="A15:A18"/>
    <mergeCell ref="B15:B18"/>
    <mergeCell ref="C15:C18"/>
    <mergeCell ref="A8:AC8"/>
    <mergeCell ref="H16:L16"/>
    <mergeCell ref="M16:Q16"/>
    <mergeCell ref="G15:G18"/>
    <mergeCell ref="AA16:AB17"/>
    <mergeCell ref="R15:R18"/>
    <mergeCell ref="P17:P18"/>
    <mergeCell ref="Q17:Q18"/>
    <mergeCell ref="J17:J18"/>
    <mergeCell ref="K17:K18"/>
    <mergeCell ref="A12:AC12"/>
    <mergeCell ref="L17:L18"/>
    <mergeCell ref="A48:G48"/>
    <mergeCell ref="S15:AB15"/>
    <mergeCell ref="M17:M18"/>
    <mergeCell ref="N17:N18"/>
    <mergeCell ref="E15:E18"/>
    <mergeCell ref="A5:AC5"/>
    <mergeCell ref="A10:AC10"/>
    <mergeCell ref="AC15:AC18"/>
    <mergeCell ref="A7:AC7"/>
    <mergeCell ref="A13:AC13"/>
    <mergeCell ref="D15:D18"/>
    <mergeCell ref="S16:T17"/>
    <mergeCell ref="W16:X17"/>
    <mergeCell ref="Y16:Z17"/>
    <mergeCell ref="U16:V17"/>
    <mergeCell ref="H15:Q15"/>
    <mergeCell ref="O17:O18"/>
    <mergeCell ref="F15:F18"/>
    <mergeCell ref="H17:H18"/>
    <mergeCell ref="I17:I18"/>
  </mergeCells>
  <printOptions horizontalCentered="1"/>
  <pageMargins left="0.25" right="0.25" top="0.75" bottom="0.75" header="0.3" footer="0.3"/>
  <pageSetup paperSize="9" scale="32" orientation="landscape" r:id="rId2"/>
  <headerFooter alignWithMargins="0"/>
  <colBreaks count="1" manualBreakCount="1">
    <brk id="12" max="7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60"/>
  <sheetViews>
    <sheetView view="pageBreakPreview" topLeftCell="A4" zoomScale="70" zoomScaleSheetLayoutView="70" workbookViewId="0">
      <selection activeCell="N46" sqref="N46"/>
    </sheetView>
  </sheetViews>
  <sheetFormatPr defaultColWidth="9" defaultRowHeight="15.75"/>
  <cols>
    <col min="1" max="1" width="9.75" style="6" customWidth="1"/>
    <col min="2" max="2" width="35.625" style="6" customWidth="1"/>
    <col min="3" max="3" width="16.25" style="6" bestFit="1" customWidth="1"/>
    <col min="4" max="4" width="17.625" style="33" customWidth="1"/>
    <col min="5" max="5" width="16" style="33" customWidth="1"/>
    <col min="6" max="6" width="17.5" style="33" customWidth="1"/>
    <col min="7" max="16" width="9.625" style="6" customWidth="1"/>
    <col min="17" max="17" width="19.125" style="33" customWidth="1"/>
    <col min="18" max="18" width="12.5" style="6" customWidth="1"/>
    <col min="19" max="19" width="12.25" style="6" customWidth="1"/>
    <col min="20" max="20" width="22" style="6" customWidth="1"/>
    <col min="21" max="22" width="10.625" style="6" customWidth="1"/>
    <col min="23" max="23" width="12.125" style="6" customWidth="1"/>
    <col min="24" max="24" width="10.625" style="6" customWidth="1"/>
    <col min="25" max="25" width="22.75" style="6" customWidth="1"/>
    <col min="26" max="63" width="10.625" style="6" customWidth="1"/>
    <col min="64" max="64" width="12.125" style="6" customWidth="1"/>
    <col min="65" max="65" width="11.5" style="6" customWidth="1"/>
    <col min="66" max="66" width="14.125" style="6" customWidth="1"/>
    <col min="67" max="67" width="15.125" style="6" customWidth="1"/>
    <col min="68" max="68" width="13" style="6" customWidth="1"/>
    <col min="69" max="69" width="11.75" style="6" customWidth="1"/>
    <col min="70" max="70" width="17.5" style="6" customWidth="1"/>
    <col min="71" max="16384" width="9" style="6"/>
  </cols>
  <sheetData>
    <row r="1" spans="1:23" ht="18.75">
      <c r="T1" s="23" t="s">
        <v>867</v>
      </c>
      <c r="V1" s="2"/>
    </row>
    <row r="2" spans="1:23" ht="18.75">
      <c r="T2" s="30" t="s">
        <v>0</v>
      </c>
      <c r="V2" s="2"/>
    </row>
    <row r="3" spans="1:23" ht="18.75">
      <c r="T3" s="30" t="s">
        <v>925</v>
      </c>
      <c r="V3" s="2"/>
    </row>
    <row r="4" spans="1:23" s="9" customFormat="1" ht="18.75">
      <c r="A4" s="444" t="s">
        <v>907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169"/>
      <c r="V4" s="169"/>
    </row>
    <row r="5" spans="1:23" s="9" customFormat="1" ht="18.75" customHeight="1">
      <c r="A5" s="433" t="s">
        <v>1063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158"/>
      <c r="V5" s="158"/>
      <c r="W5" s="158"/>
    </row>
    <row r="6" spans="1:23" s="9" customFormat="1" ht="18.75">
      <c r="A6" s="159"/>
      <c r="B6" s="159"/>
      <c r="C6" s="159"/>
      <c r="D6" s="164"/>
      <c r="E6" s="164"/>
      <c r="F6" s="164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64"/>
      <c r="R6" s="159"/>
      <c r="S6" s="159"/>
      <c r="T6" s="159"/>
      <c r="U6" s="159"/>
      <c r="V6" s="159"/>
    </row>
    <row r="7" spans="1:23" s="9" customFormat="1" ht="18.75" customHeight="1">
      <c r="A7" s="433" t="str">
        <f>'1Ф'!A7:AC7</f>
        <v>Отчет о реализации инвестиционной программы  филиала "Брянскэнергосбыт" ООО "Газпром энергосбыт Брянск"</v>
      </c>
      <c r="B7" s="433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158"/>
      <c r="V7" s="158"/>
    </row>
    <row r="8" spans="1:23">
      <c r="A8" s="436" t="s">
        <v>76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24"/>
      <c r="V8" s="24"/>
    </row>
    <row r="9" spans="1:23">
      <c r="A9" s="149"/>
      <c r="B9" s="149"/>
      <c r="C9" s="149"/>
      <c r="D9" s="150"/>
      <c r="E9" s="150"/>
      <c r="F9" s="150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50"/>
      <c r="R9" s="149"/>
      <c r="S9" s="149"/>
      <c r="T9" s="149"/>
      <c r="U9" s="149"/>
      <c r="V9" s="149"/>
    </row>
    <row r="10" spans="1:23" ht="18.75">
      <c r="A10" s="434" t="str">
        <f>'1Ф'!A10:AC10</f>
        <v>Год раскрытия информации: 2025 год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170"/>
      <c r="V10" s="170"/>
    </row>
    <row r="11" spans="1:23" ht="18.75">
      <c r="V11" s="30"/>
    </row>
    <row r="12" spans="1:23" ht="18.75">
      <c r="A12" s="434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171"/>
      <c r="V12" s="171"/>
    </row>
    <row r="13" spans="1:23">
      <c r="A13" s="436"/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24"/>
      <c r="V13" s="24"/>
    </row>
    <row r="14" spans="1:23" ht="18.75">
      <c r="A14" s="554"/>
      <c r="B14" s="554"/>
      <c r="C14" s="554"/>
      <c r="D14" s="554"/>
      <c r="E14" s="554"/>
      <c r="F14" s="554"/>
      <c r="G14" s="554"/>
      <c r="H14" s="554"/>
      <c r="I14" s="554"/>
      <c r="J14" s="554"/>
      <c r="K14" s="554"/>
      <c r="L14" s="554"/>
      <c r="M14" s="554"/>
      <c r="N14" s="554"/>
      <c r="O14" s="554"/>
      <c r="P14" s="554"/>
      <c r="Q14" s="554"/>
      <c r="R14" s="554"/>
      <c r="S14" s="554"/>
      <c r="T14" s="554"/>
      <c r="U14" s="169"/>
      <c r="V14" s="169"/>
    </row>
    <row r="15" spans="1:23" ht="84.75" customHeight="1">
      <c r="A15" s="435" t="s">
        <v>72</v>
      </c>
      <c r="B15" s="435" t="s">
        <v>20</v>
      </c>
      <c r="C15" s="435" t="s">
        <v>5</v>
      </c>
      <c r="D15" s="445" t="s">
        <v>937</v>
      </c>
      <c r="E15" s="445" t="s">
        <v>1041</v>
      </c>
      <c r="F15" s="445" t="s">
        <v>1042</v>
      </c>
      <c r="G15" s="460" t="s">
        <v>1040</v>
      </c>
      <c r="H15" s="555"/>
      <c r="I15" s="555"/>
      <c r="J15" s="555"/>
      <c r="K15" s="555"/>
      <c r="L15" s="555"/>
      <c r="M15" s="555"/>
      <c r="N15" s="555"/>
      <c r="O15" s="555"/>
      <c r="P15" s="461"/>
      <c r="Q15" s="445" t="s">
        <v>938</v>
      </c>
      <c r="R15" s="435" t="s">
        <v>860</v>
      </c>
      <c r="S15" s="435"/>
      <c r="T15" s="435" t="s">
        <v>7</v>
      </c>
      <c r="U15" s="9"/>
      <c r="V15" s="9"/>
    </row>
    <row r="16" spans="1:23" ht="69" customHeight="1">
      <c r="A16" s="435"/>
      <c r="B16" s="435"/>
      <c r="C16" s="435"/>
      <c r="D16" s="446"/>
      <c r="E16" s="446"/>
      <c r="F16" s="446"/>
      <c r="G16" s="460" t="s">
        <v>56</v>
      </c>
      <c r="H16" s="461"/>
      <c r="I16" s="462" t="s">
        <v>79</v>
      </c>
      <c r="J16" s="463"/>
      <c r="K16" s="460" t="s">
        <v>80</v>
      </c>
      <c r="L16" s="461"/>
      <c r="M16" s="460" t="s">
        <v>81</v>
      </c>
      <c r="N16" s="461"/>
      <c r="O16" s="462" t="s">
        <v>82</v>
      </c>
      <c r="P16" s="463"/>
      <c r="Q16" s="446"/>
      <c r="R16" s="435" t="s">
        <v>939</v>
      </c>
      <c r="S16" s="435" t="s">
        <v>8</v>
      </c>
      <c r="T16" s="435"/>
    </row>
    <row r="17" spans="1:20" ht="32.25" customHeight="1">
      <c r="A17" s="435"/>
      <c r="B17" s="435"/>
      <c r="C17" s="435"/>
      <c r="D17" s="447"/>
      <c r="E17" s="447"/>
      <c r="F17" s="447"/>
      <c r="G17" s="155" t="s">
        <v>9</v>
      </c>
      <c r="H17" s="155" t="s">
        <v>10</v>
      </c>
      <c r="I17" s="251" t="s">
        <v>9</v>
      </c>
      <c r="J17" s="251" t="s">
        <v>10</v>
      </c>
      <c r="K17" s="155" t="s">
        <v>9</v>
      </c>
      <c r="L17" s="155" t="s">
        <v>10</v>
      </c>
      <c r="M17" s="155" t="s">
        <v>9</v>
      </c>
      <c r="N17" s="155" t="s">
        <v>10</v>
      </c>
      <c r="O17" s="155" t="s">
        <v>9</v>
      </c>
      <c r="P17" s="155" t="s">
        <v>10</v>
      </c>
      <c r="Q17" s="447"/>
      <c r="R17" s="435"/>
      <c r="S17" s="435"/>
      <c r="T17" s="435"/>
    </row>
    <row r="18" spans="1:20">
      <c r="A18" s="155">
        <v>1</v>
      </c>
      <c r="B18" s="155">
        <f t="shared" ref="B18:T18" si="0">A18+1</f>
        <v>2</v>
      </c>
      <c r="C18" s="155">
        <f t="shared" si="0"/>
        <v>3</v>
      </c>
      <c r="D18" s="151">
        <f t="shared" si="0"/>
        <v>4</v>
      </c>
      <c r="E18" s="151">
        <f t="shared" si="0"/>
        <v>5</v>
      </c>
      <c r="F18" s="151">
        <f t="shared" si="0"/>
        <v>6</v>
      </c>
      <c r="G18" s="155">
        <f t="shared" si="0"/>
        <v>7</v>
      </c>
      <c r="H18" s="155">
        <f t="shared" si="0"/>
        <v>8</v>
      </c>
      <c r="I18" s="251">
        <f t="shared" si="0"/>
        <v>9</v>
      </c>
      <c r="J18" s="251">
        <f t="shared" si="0"/>
        <v>10</v>
      </c>
      <c r="K18" s="155">
        <f t="shared" si="0"/>
        <v>11</v>
      </c>
      <c r="L18" s="155">
        <f t="shared" si="0"/>
        <v>12</v>
      </c>
      <c r="M18" s="155">
        <f t="shared" si="0"/>
        <v>13</v>
      </c>
      <c r="N18" s="155">
        <f t="shared" si="0"/>
        <v>14</v>
      </c>
      <c r="O18" s="155">
        <f t="shared" si="0"/>
        <v>15</v>
      </c>
      <c r="P18" s="155">
        <f t="shared" si="0"/>
        <v>16</v>
      </c>
      <c r="Q18" s="151">
        <f t="shared" si="0"/>
        <v>17</v>
      </c>
      <c r="R18" s="155">
        <f t="shared" si="0"/>
        <v>18</v>
      </c>
      <c r="S18" s="155">
        <f t="shared" si="0"/>
        <v>19</v>
      </c>
      <c r="T18" s="155">
        <f t="shared" si="0"/>
        <v>20</v>
      </c>
    </row>
    <row r="19" spans="1:20" ht="31.5">
      <c r="A19" s="239"/>
      <c r="B19" s="240" t="s">
        <v>170</v>
      </c>
      <c r="C19" s="241" t="s">
        <v>945</v>
      </c>
      <c r="D19" s="247">
        <f>D25</f>
        <v>525.65519999999992</v>
      </c>
      <c r="E19" s="247">
        <f t="shared" ref="E19:F19" si="1">E25</f>
        <v>248.04000000000002</v>
      </c>
      <c r="F19" s="247">
        <f t="shared" si="1"/>
        <v>277.61519999999996</v>
      </c>
      <c r="G19" s="247">
        <f>G25</f>
        <v>169.608</v>
      </c>
      <c r="H19" s="247">
        <f>H25</f>
        <v>104.70664227999998</v>
      </c>
      <c r="I19" s="247">
        <f t="shared" ref="I19:J19" si="2">I25</f>
        <v>41.400452279999996</v>
      </c>
      <c r="J19" s="247">
        <f t="shared" si="2"/>
        <v>41.400452279999996</v>
      </c>
      <c r="K19" s="247">
        <f>L19</f>
        <v>34.089199999999998</v>
      </c>
      <c r="L19" s="247">
        <f>L25</f>
        <v>34.089199999999998</v>
      </c>
      <c r="M19" s="247">
        <f t="shared" ref="M19:P19" si="3">M25</f>
        <v>22.19849</v>
      </c>
      <c r="N19" s="247">
        <f t="shared" si="3"/>
        <v>29.216989999999999</v>
      </c>
      <c r="O19" s="247">
        <f t="shared" si="3"/>
        <v>0</v>
      </c>
      <c r="P19" s="247">
        <f t="shared" si="3"/>
        <v>0</v>
      </c>
      <c r="Q19" s="247">
        <f>Q25</f>
        <v>172.90855771999998</v>
      </c>
      <c r="R19" s="247">
        <f>R25</f>
        <v>0</v>
      </c>
      <c r="S19" s="353">
        <f>S25</f>
        <v>0</v>
      </c>
      <c r="T19" s="236"/>
    </row>
    <row r="20" spans="1:20" ht="31.5" hidden="1">
      <c r="A20" s="239" t="s">
        <v>946</v>
      </c>
      <c r="B20" s="240" t="s">
        <v>947</v>
      </c>
      <c r="C20" s="241" t="s">
        <v>945</v>
      </c>
      <c r="D20" s="247" t="s">
        <v>945</v>
      </c>
      <c r="E20" s="247" t="s">
        <v>945</v>
      </c>
      <c r="F20" s="247" t="s">
        <v>945</v>
      </c>
      <c r="G20" s="247" t="s">
        <v>945</v>
      </c>
      <c r="H20" s="247" t="s">
        <v>945</v>
      </c>
      <c r="I20" s="247" t="s">
        <v>945</v>
      </c>
      <c r="J20" s="247" t="s">
        <v>945</v>
      </c>
      <c r="K20" s="247" t="s">
        <v>945</v>
      </c>
      <c r="L20" s="247" t="s">
        <v>945</v>
      </c>
      <c r="M20" s="247" t="s">
        <v>945</v>
      </c>
      <c r="N20" s="247" t="s">
        <v>945</v>
      </c>
      <c r="O20" s="247" t="s">
        <v>945</v>
      </c>
      <c r="P20" s="247" t="s">
        <v>945</v>
      </c>
      <c r="Q20" s="247" t="s">
        <v>945</v>
      </c>
      <c r="R20" s="247" t="e">
        <f t="shared" ref="R20:R43" si="4">P20-O20</f>
        <v>#VALUE!</v>
      </c>
      <c r="S20" s="353" t="e">
        <f t="shared" ref="S20:S43" si="5">P20/O20-1</f>
        <v>#VALUE!</v>
      </c>
      <c r="T20" s="236"/>
    </row>
    <row r="21" spans="1:20" ht="31.5" hidden="1">
      <c r="A21" s="239" t="s">
        <v>948</v>
      </c>
      <c r="B21" s="240" t="s">
        <v>949</v>
      </c>
      <c r="C21" s="241" t="s">
        <v>945</v>
      </c>
      <c r="D21" s="247" t="s">
        <v>945</v>
      </c>
      <c r="E21" s="247" t="s">
        <v>945</v>
      </c>
      <c r="F21" s="247" t="s">
        <v>945</v>
      </c>
      <c r="G21" s="247" t="s">
        <v>945</v>
      </c>
      <c r="H21" s="247" t="s">
        <v>945</v>
      </c>
      <c r="I21" s="247" t="s">
        <v>945</v>
      </c>
      <c r="J21" s="247" t="s">
        <v>945</v>
      </c>
      <c r="K21" s="247" t="s">
        <v>945</v>
      </c>
      <c r="L21" s="247" t="s">
        <v>945</v>
      </c>
      <c r="M21" s="247" t="s">
        <v>945</v>
      </c>
      <c r="N21" s="247" t="s">
        <v>945</v>
      </c>
      <c r="O21" s="247" t="s">
        <v>945</v>
      </c>
      <c r="P21" s="247" t="s">
        <v>945</v>
      </c>
      <c r="Q21" s="247" t="s">
        <v>945</v>
      </c>
      <c r="R21" s="247" t="e">
        <f t="shared" si="4"/>
        <v>#VALUE!</v>
      </c>
      <c r="S21" s="353" t="e">
        <f t="shared" si="5"/>
        <v>#VALUE!</v>
      </c>
      <c r="T21" s="236"/>
    </row>
    <row r="22" spans="1:20" ht="78.75" hidden="1">
      <c r="A22" s="239" t="s">
        <v>950</v>
      </c>
      <c r="B22" s="240" t="s">
        <v>951</v>
      </c>
      <c r="C22" s="241" t="s">
        <v>945</v>
      </c>
      <c r="D22" s="247" t="s">
        <v>945</v>
      </c>
      <c r="E22" s="247" t="s">
        <v>945</v>
      </c>
      <c r="F22" s="247" t="s">
        <v>945</v>
      </c>
      <c r="G22" s="247" t="s">
        <v>945</v>
      </c>
      <c r="H22" s="247" t="s">
        <v>945</v>
      </c>
      <c r="I22" s="247" t="s">
        <v>945</v>
      </c>
      <c r="J22" s="247" t="s">
        <v>945</v>
      </c>
      <c r="K22" s="247" t="s">
        <v>945</v>
      </c>
      <c r="L22" s="247" t="s">
        <v>945</v>
      </c>
      <c r="M22" s="247" t="s">
        <v>945</v>
      </c>
      <c r="N22" s="247" t="s">
        <v>945</v>
      </c>
      <c r="O22" s="247" t="s">
        <v>945</v>
      </c>
      <c r="P22" s="247" t="s">
        <v>945</v>
      </c>
      <c r="Q22" s="247" t="s">
        <v>945</v>
      </c>
      <c r="R22" s="247" t="e">
        <f t="shared" si="4"/>
        <v>#VALUE!</v>
      </c>
      <c r="S22" s="353" t="e">
        <f t="shared" si="5"/>
        <v>#VALUE!</v>
      </c>
      <c r="T22" s="236"/>
    </row>
    <row r="23" spans="1:20" ht="47.25" hidden="1">
      <c r="A23" s="239" t="s">
        <v>952</v>
      </c>
      <c r="B23" s="240" t="s">
        <v>953</v>
      </c>
      <c r="C23" s="241" t="s">
        <v>945</v>
      </c>
      <c r="D23" s="247" t="s">
        <v>945</v>
      </c>
      <c r="E23" s="247" t="s">
        <v>945</v>
      </c>
      <c r="F23" s="247" t="s">
        <v>945</v>
      </c>
      <c r="G23" s="247" t="s">
        <v>945</v>
      </c>
      <c r="H23" s="247" t="s">
        <v>945</v>
      </c>
      <c r="I23" s="247" t="s">
        <v>945</v>
      </c>
      <c r="J23" s="247" t="s">
        <v>945</v>
      </c>
      <c r="K23" s="247" t="s">
        <v>945</v>
      </c>
      <c r="L23" s="247" t="s">
        <v>945</v>
      </c>
      <c r="M23" s="247" t="s">
        <v>945</v>
      </c>
      <c r="N23" s="247" t="s">
        <v>945</v>
      </c>
      <c r="O23" s="247" t="s">
        <v>945</v>
      </c>
      <c r="P23" s="247" t="s">
        <v>945</v>
      </c>
      <c r="Q23" s="247" t="s">
        <v>945</v>
      </c>
      <c r="R23" s="247" t="e">
        <f t="shared" si="4"/>
        <v>#VALUE!</v>
      </c>
      <c r="S23" s="353" t="e">
        <f t="shared" si="5"/>
        <v>#VALUE!</v>
      </c>
      <c r="T23" s="236"/>
    </row>
    <row r="24" spans="1:20" ht="47.25" hidden="1">
      <c r="A24" s="239" t="s">
        <v>954</v>
      </c>
      <c r="B24" s="240" t="s">
        <v>955</v>
      </c>
      <c r="C24" s="241" t="s">
        <v>945</v>
      </c>
      <c r="D24" s="247" t="s">
        <v>945</v>
      </c>
      <c r="E24" s="247" t="s">
        <v>945</v>
      </c>
      <c r="F24" s="247" t="s">
        <v>945</v>
      </c>
      <c r="G24" s="247" t="s">
        <v>945</v>
      </c>
      <c r="H24" s="247" t="s">
        <v>945</v>
      </c>
      <c r="I24" s="247" t="s">
        <v>945</v>
      </c>
      <c r="J24" s="247" t="s">
        <v>945</v>
      </c>
      <c r="K24" s="247" t="s">
        <v>945</v>
      </c>
      <c r="L24" s="247" t="s">
        <v>945</v>
      </c>
      <c r="M24" s="247" t="s">
        <v>945</v>
      </c>
      <c r="N24" s="247" t="s">
        <v>945</v>
      </c>
      <c r="O24" s="247" t="s">
        <v>945</v>
      </c>
      <c r="P24" s="247" t="s">
        <v>945</v>
      </c>
      <c r="Q24" s="247" t="s">
        <v>945</v>
      </c>
      <c r="R24" s="247" t="e">
        <f t="shared" si="4"/>
        <v>#VALUE!</v>
      </c>
      <c r="S24" s="353" t="e">
        <f t="shared" si="5"/>
        <v>#VALUE!</v>
      </c>
      <c r="T24" s="236"/>
    </row>
    <row r="25" spans="1:20" ht="31.5">
      <c r="A25" s="239" t="s">
        <v>956</v>
      </c>
      <c r="B25" s="242" t="s">
        <v>957</v>
      </c>
      <c r="C25" s="241" t="s">
        <v>945</v>
      </c>
      <c r="D25" s="247">
        <f>D44</f>
        <v>525.65519999999992</v>
      </c>
      <c r="E25" s="247">
        <f t="shared" ref="E25:F25" si="6">E44</f>
        <v>248.04000000000002</v>
      </c>
      <c r="F25" s="247">
        <f t="shared" si="6"/>
        <v>277.61519999999996</v>
      </c>
      <c r="G25" s="247">
        <f>G44</f>
        <v>169.608</v>
      </c>
      <c r="H25" s="247">
        <f>H44</f>
        <v>104.70664227999998</v>
      </c>
      <c r="I25" s="247">
        <f t="shared" ref="I25:J25" si="7">I44</f>
        <v>41.400452279999996</v>
      </c>
      <c r="J25" s="247">
        <f t="shared" si="7"/>
        <v>41.400452279999996</v>
      </c>
      <c r="K25" s="247">
        <f>L25</f>
        <v>34.089199999999998</v>
      </c>
      <c r="L25" s="247">
        <f>L44</f>
        <v>34.089199999999998</v>
      </c>
      <c r="M25" s="247">
        <f t="shared" ref="M25:P25" si="8">M44</f>
        <v>22.19849</v>
      </c>
      <c r="N25" s="247">
        <f t="shared" si="8"/>
        <v>29.216989999999999</v>
      </c>
      <c r="O25" s="247">
        <f t="shared" si="8"/>
        <v>0</v>
      </c>
      <c r="P25" s="247">
        <f t="shared" si="8"/>
        <v>0</v>
      </c>
      <c r="Q25" s="247">
        <f>Q44</f>
        <v>172.90855771999998</v>
      </c>
      <c r="R25" s="247">
        <f>R44</f>
        <v>0</v>
      </c>
      <c r="S25" s="353">
        <f>S44</f>
        <v>0</v>
      </c>
      <c r="T25" s="236"/>
    </row>
    <row r="26" spans="1:20" hidden="1">
      <c r="A26" s="239" t="s">
        <v>958</v>
      </c>
      <c r="B26" s="240" t="s">
        <v>959</v>
      </c>
      <c r="C26" s="241" t="s">
        <v>945</v>
      </c>
      <c r="D26" s="241" t="s">
        <v>945</v>
      </c>
      <c r="E26" s="247" t="s">
        <v>945</v>
      </c>
      <c r="F26" s="247" t="s">
        <v>945</v>
      </c>
      <c r="G26" s="247" t="s">
        <v>945</v>
      </c>
      <c r="H26" s="247" t="s">
        <v>945</v>
      </c>
      <c r="I26" s="241" t="s">
        <v>945</v>
      </c>
      <c r="J26" s="241" t="s">
        <v>945</v>
      </c>
      <c r="K26" s="247" t="s">
        <v>945</v>
      </c>
      <c r="L26" s="247" t="s">
        <v>945</v>
      </c>
      <c r="M26" s="247" t="s">
        <v>945</v>
      </c>
      <c r="N26" s="247" t="s">
        <v>945</v>
      </c>
      <c r="O26" s="247" t="s">
        <v>945</v>
      </c>
      <c r="P26" s="247" t="s">
        <v>945</v>
      </c>
      <c r="Q26" s="247" t="s">
        <v>945</v>
      </c>
      <c r="R26" s="247" t="e">
        <f t="shared" si="4"/>
        <v>#VALUE!</v>
      </c>
      <c r="S26" s="353" t="e">
        <f t="shared" si="5"/>
        <v>#VALUE!</v>
      </c>
      <c r="T26" s="236"/>
    </row>
    <row r="27" spans="1:20" ht="31.5" hidden="1">
      <c r="A27" s="239" t="s">
        <v>175</v>
      </c>
      <c r="B27" s="240" t="s">
        <v>960</v>
      </c>
      <c r="C27" s="241" t="s">
        <v>945</v>
      </c>
      <c r="D27" s="241" t="s">
        <v>945</v>
      </c>
      <c r="E27" s="247" t="s">
        <v>945</v>
      </c>
      <c r="F27" s="247" t="s">
        <v>945</v>
      </c>
      <c r="G27" s="247" t="s">
        <v>945</v>
      </c>
      <c r="H27" s="247" t="s">
        <v>945</v>
      </c>
      <c r="I27" s="241" t="s">
        <v>945</v>
      </c>
      <c r="J27" s="241" t="s">
        <v>945</v>
      </c>
      <c r="K27" s="247" t="s">
        <v>945</v>
      </c>
      <c r="L27" s="247" t="s">
        <v>945</v>
      </c>
      <c r="M27" s="247" t="s">
        <v>945</v>
      </c>
      <c r="N27" s="247" t="s">
        <v>945</v>
      </c>
      <c r="O27" s="247" t="s">
        <v>945</v>
      </c>
      <c r="P27" s="247" t="s">
        <v>945</v>
      </c>
      <c r="Q27" s="247" t="s">
        <v>945</v>
      </c>
      <c r="R27" s="247" t="e">
        <f t="shared" si="4"/>
        <v>#VALUE!</v>
      </c>
      <c r="S27" s="353" t="e">
        <f t="shared" si="5"/>
        <v>#VALUE!</v>
      </c>
      <c r="T27" s="236"/>
    </row>
    <row r="28" spans="1:20" ht="47.25" hidden="1">
      <c r="A28" s="239" t="s">
        <v>177</v>
      </c>
      <c r="B28" s="240" t="s">
        <v>961</v>
      </c>
      <c r="C28" s="241" t="s">
        <v>945</v>
      </c>
      <c r="D28" s="241" t="s">
        <v>945</v>
      </c>
      <c r="E28" s="247" t="s">
        <v>945</v>
      </c>
      <c r="F28" s="247" t="s">
        <v>945</v>
      </c>
      <c r="G28" s="247" t="s">
        <v>945</v>
      </c>
      <c r="H28" s="247" t="s">
        <v>945</v>
      </c>
      <c r="I28" s="241" t="s">
        <v>945</v>
      </c>
      <c r="J28" s="241" t="s">
        <v>945</v>
      </c>
      <c r="K28" s="247" t="s">
        <v>945</v>
      </c>
      <c r="L28" s="247" t="s">
        <v>945</v>
      </c>
      <c r="M28" s="247" t="s">
        <v>945</v>
      </c>
      <c r="N28" s="247" t="s">
        <v>945</v>
      </c>
      <c r="O28" s="247" t="s">
        <v>945</v>
      </c>
      <c r="P28" s="247" t="s">
        <v>945</v>
      </c>
      <c r="Q28" s="247" t="s">
        <v>945</v>
      </c>
      <c r="R28" s="247" t="e">
        <f t="shared" si="4"/>
        <v>#VALUE!</v>
      </c>
      <c r="S28" s="353" t="e">
        <f t="shared" si="5"/>
        <v>#VALUE!</v>
      </c>
      <c r="T28" s="236"/>
    </row>
    <row r="29" spans="1:20" ht="47.25" hidden="1">
      <c r="A29" s="239" t="s">
        <v>190</v>
      </c>
      <c r="B29" s="240" t="s">
        <v>962</v>
      </c>
      <c r="C29" s="241" t="s">
        <v>945</v>
      </c>
      <c r="D29" s="241" t="s">
        <v>945</v>
      </c>
      <c r="E29" s="247" t="s">
        <v>945</v>
      </c>
      <c r="F29" s="247" t="s">
        <v>945</v>
      </c>
      <c r="G29" s="247" t="s">
        <v>945</v>
      </c>
      <c r="H29" s="247" t="s">
        <v>945</v>
      </c>
      <c r="I29" s="241" t="s">
        <v>945</v>
      </c>
      <c r="J29" s="241" t="s">
        <v>945</v>
      </c>
      <c r="K29" s="247" t="s">
        <v>945</v>
      </c>
      <c r="L29" s="247" t="s">
        <v>945</v>
      </c>
      <c r="M29" s="247" t="s">
        <v>945</v>
      </c>
      <c r="N29" s="247" t="s">
        <v>945</v>
      </c>
      <c r="O29" s="247" t="s">
        <v>945</v>
      </c>
      <c r="P29" s="247" t="s">
        <v>945</v>
      </c>
      <c r="Q29" s="247" t="s">
        <v>945</v>
      </c>
      <c r="R29" s="247" t="e">
        <f t="shared" si="4"/>
        <v>#VALUE!</v>
      </c>
      <c r="S29" s="353" t="e">
        <f t="shared" si="5"/>
        <v>#VALUE!</v>
      </c>
      <c r="T29" s="236"/>
    </row>
    <row r="30" spans="1:20" ht="63" hidden="1">
      <c r="A30" s="239" t="s">
        <v>191</v>
      </c>
      <c r="B30" s="240" t="s">
        <v>963</v>
      </c>
      <c r="C30" s="241" t="s">
        <v>945</v>
      </c>
      <c r="D30" s="241" t="s">
        <v>945</v>
      </c>
      <c r="E30" s="247" t="s">
        <v>945</v>
      </c>
      <c r="F30" s="247" t="s">
        <v>945</v>
      </c>
      <c r="G30" s="247" t="s">
        <v>945</v>
      </c>
      <c r="H30" s="247" t="s">
        <v>945</v>
      </c>
      <c r="I30" s="241" t="s">
        <v>945</v>
      </c>
      <c r="J30" s="241" t="s">
        <v>945</v>
      </c>
      <c r="K30" s="247" t="s">
        <v>945</v>
      </c>
      <c r="L30" s="247" t="s">
        <v>945</v>
      </c>
      <c r="M30" s="247" t="s">
        <v>945</v>
      </c>
      <c r="N30" s="247" t="s">
        <v>945</v>
      </c>
      <c r="O30" s="247" t="s">
        <v>945</v>
      </c>
      <c r="P30" s="247" t="s">
        <v>945</v>
      </c>
      <c r="Q30" s="247" t="s">
        <v>945</v>
      </c>
      <c r="R30" s="247" t="e">
        <f t="shared" si="4"/>
        <v>#VALUE!</v>
      </c>
      <c r="S30" s="353" t="e">
        <f t="shared" si="5"/>
        <v>#VALUE!</v>
      </c>
      <c r="T30" s="236"/>
    </row>
    <row r="31" spans="1:20" ht="110.25" hidden="1">
      <c r="A31" s="239" t="s">
        <v>964</v>
      </c>
      <c r="B31" s="240" t="s">
        <v>965</v>
      </c>
      <c r="C31" s="241" t="s">
        <v>945</v>
      </c>
      <c r="D31" s="241" t="s">
        <v>945</v>
      </c>
      <c r="E31" s="247" t="s">
        <v>945</v>
      </c>
      <c r="F31" s="247" t="s">
        <v>945</v>
      </c>
      <c r="G31" s="247" t="s">
        <v>945</v>
      </c>
      <c r="H31" s="247" t="s">
        <v>945</v>
      </c>
      <c r="I31" s="241" t="s">
        <v>945</v>
      </c>
      <c r="J31" s="241" t="s">
        <v>945</v>
      </c>
      <c r="K31" s="247" t="s">
        <v>945</v>
      </c>
      <c r="L31" s="247" t="s">
        <v>945</v>
      </c>
      <c r="M31" s="247" t="s">
        <v>945</v>
      </c>
      <c r="N31" s="247" t="s">
        <v>945</v>
      </c>
      <c r="O31" s="247" t="s">
        <v>945</v>
      </c>
      <c r="P31" s="247" t="s">
        <v>945</v>
      </c>
      <c r="Q31" s="247" t="s">
        <v>945</v>
      </c>
      <c r="R31" s="247" t="e">
        <f t="shared" si="4"/>
        <v>#VALUE!</v>
      </c>
      <c r="S31" s="353" t="e">
        <f t="shared" si="5"/>
        <v>#VALUE!</v>
      </c>
      <c r="T31" s="236"/>
    </row>
    <row r="32" spans="1:20" ht="47.25" hidden="1">
      <c r="A32" s="239" t="s">
        <v>193</v>
      </c>
      <c r="B32" s="240" t="s">
        <v>966</v>
      </c>
      <c r="C32" s="241" t="s">
        <v>945</v>
      </c>
      <c r="D32" s="241" t="s">
        <v>945</v>
      </c>
      <c r="E32" s="247" t="s">
        <v>945</v>
      </c>
      <c r="F32" s="247" t="s">
        <v>945</v>
      </c>
      <c r="G32" s="247" t="s">
        <v>945</v>
      </c>
      <c r="H32" s="247" t="s">
        <v>945</v>
      </c>
      <c r="I32" s="241" t="s">
        <v>945</v>
      </c>
      <c r="J32" s="241" t="s">
        <v>945</v>
      </c>
      <c r="K32" s="247" t="s">
        <v>945</v>
      </c>
      <c r="L32" s="247" t="s">
        <v>945</v>
      </c>
      <c r="M32" s="247" t="s">
        <v>945</v>
      </c>
      <c r="N32" s="247" t="s">
        <v>945</v>
      </c>
      <c r="O32" s="247" t="s">
        <v>945</v>
      </c>
      <c r="P32" s="247" t="s">
        <v>945</v>
      </c>
      <c r="Q32" s="247" t="s">
        <v>945</v>
      </c>
      <c r="R32" s="247" t="e">
        <f t="shared" si="4"/>
        <v>#VALUE!</v>
      </c>
      <c r="S32" s="353" t="e">
        <f t="shared" si="5"/>
        <v>#VALUE!</v>
      </c>
      <c r="T32" s="236"/>
    </row>
    <row r="33" spans="1:20" ht="78.75" hidden="1">
      <c r="A33" s="239" t="s">
        <v>194</v>
      </c>
      <c r="B33" s="240" t="s">
        <v>967</v>
      </c>
      <c r="C33" s="241" t="s">
        <v>945</v>
      </c>
      <c r="D33" s="241" t="s">
        <v>945</v>
      </c>
      <c r="E33" s="247" t="s">
        <v>945</v>
      </c>
      <c r="F33" s="247" t="s">
        <v>945</v>
      </c>
      <c r="G33" s="247" t="s">
        <v>945</v>
      </c>
      <c r="H33" s="247" t="s">
        <v>945</v>
      </c>
      <c r="I33" s="241" t="s">
        <v>945</v>
      </c>
      <c r="J33" s="241" t="s">
        <v>945</v>
      </c>
      <c r="K33" s="247" t="s">
        <v>945</v>
      </c>
      <c r="L33" s="247" t="s">
        <v>945</v>
      </c>
      <c r="M33" s="247" t="s">
        <v>945</v>
      </c>
      <c r="N33" s="247" t="s">
        <v>945</v>
      </c>
      <c r="O33" s="247" t="s">
        <v>945</v>
      </c>
      <c r="P33" s="247" t="s">
        <v>945</v>
      </c>
      <c r="Q33" s="247" t="s">
        <v>945</v>
      </c>
      <c r="R33" s="247" t="e">
        <f t="shared" si="4"/>
        <v>#VALUE!</v>
      </c>
      <c r="S33" s="353" t="e">
        <f t="shared" si="5"/>
        <v>#VALUE!</v>
      </c>
      <c r="T33" s="236"/>
    </row>
    <row r="34" spans="1:20" ht="63" hidden="1">
      <c r="A34" s="239" t="s">
        <v>204</v>
      </c>
      <c r="B34" s="240" t="s">
        <v>969</v>
      </c>
      <c r="C34" s="241" t="s">
        <v>945</v>
      </c>
      <c r="D34" s="241" t="s">
        <v>945</v>
      </c>
      <c r="E34" s="247" t="s">
        <v>945</v>
      </c>
      <c r="F34" s="247" t="s">
        <v>945</v>
      </c>
      <c r="G34" s="247" t="s">
        <v>945</v>
      </c>
      <c r="H34" s="247" t="s">
        <v>945</v>
      </c>
      <c r="I34" s="241" t="s">
        <v>945</v>
      </c>
      <c r="J34" s="241" t="s">
        <v>945</v>
      </c>
      <c r="K34" s="247" t="s">
        <v>945</v>
      </c>
      <c r="L34" s="247" t="s">
        <v>945</v>
      </c>
      <c r="M34" s="247" t="s">
        <v>945</v>
      </c>
      <c r="N34" s="247" t="s">
        <v>945</v>
      </c>
      <c r="O34" s="247" t="s">
        <v>945</v>
      </c>
      <c r="P34" s="247" t="s">
        <v>945</v>
      </c>
      <c r="Q34" s="247" t="s">
        <v>945</v>
      </c>
      <c r="R34" s="247" t="e">
        <f t="shared" si="4"/>
        <v>#VALUE!</v>
      </c>
      <c r="S34" s="353" t="e">
        <f t="shared" si="5"/>
        <v>#VALUE!</v>
      </c>
      <c r="T34" s="236"/>
    </row>
    <row r="35" spans="1:20" ht="47.25" hidden="1">
      <c r="A35" s="239" t="s">
        <v>205</v>
      </c>
      <c r="B35" s="240" t="s">
        <v>970</v>
      </c>
      <c r="C35" s="241" t="s">
        <v>945</v>
      </c>
      <c r="D35" s="241" t="s">
        <v>945</v>
      </c>
      <c r="E35" s="247" t="s">
        <v>945</v>
      </c>
      <c r="F35" s="247" t="s">
        <v>945</v>
      </c>
      <c r="G35" s="247" t="s">
        <v>945</v>
      </c>
      <c r="H35" s="247" t="s">
        <v>945</v>
      </c>
      <c r="I35" s="241" t="s">
        <v>945</v>
      </c>
      <c r="J35" s="241" t="s">
        <v>945</v>
      </c>
      <c r="K35" s="247" t="s">
        <v>945</v>
      </c>
      <c r="L35" s="247" t="s">
        <v>945</v>
      </c>
      <c r="M35" s="247" t="s">
        <v>945</v>
      </c>
      <c r="N35" s="247" t="s">
        <v>945</v>
      </c>
      <c r="O35" s="247" t="s">
        <v>945</v>
      </c>
      <c r="P35" s="247" t="s">
        <v>945</v>
      </c>
      <c r="Q35" s="247" t="s">
        <v>945</v>
      </c>
      <c r="R35" s="247" t="e">
        <f t="shared" si="4"/>
        <v>#VALUE!</v>
      </c>
      <c r="S35" s="353" t="e">
        <f t="shared" si="5"/>
        <v>#VALUE!</v>
      </c>
      <c r="T35" s="236"/>
    </row>
    <row r="36" spans="1:20" ht="63" hidden="1">
      <c r="A36" s="239" t="s">
        <v>971</v>
      </c>
      <c r="B36" s="240" t="s">
        <v>972</v>
      </c>
      <c r="C36" s="241" t="s">
        <v>945</v>
      </c>
      <c r="D36" s="241" t="s">
        <v>945</v>
      </c>
      <c r="E36" s="247" t="s">
        <v>945</v>
      </c>
      <c r="F36" s="247" t="s">
        <v>945</v>
      </c>
      <c r="G36" s="247" t="s">
        <v>945</v>
      </c>
      <c r="H36" s="247" t="s">
        <v>945</v>
      </c>
      <c r="I36" s="241" t="s">
        <v>945</v>
      </c>
      <c r="J36" s="241" t="s">
        <v>945</v>
      </c>
      <c r="K36" s="247" t="s">
        <v>945</v>
      </c>
      <c r="L36" s="247" t="s">
        <v>945</v>
      </c>
      <c r="M36" s="247" t="s">
        <v>945</v>
      </c>
      <c r="N36" s="247" t="s">
        <v>945</v>
      </c>
      <c r="O36" s="247" t="s">
        <v>945</v>
      </c>
      <c r="P36" s="247" t="s">
        <v>945</v>
      </c>
      <c r="Q36" s="247" t="s">
        <v>945</v>
      </c>
      <c r="R36" s="247" t="e">
        <f t="shared" si="4"/>
        <v>#VALUE!</v>
      </c>
      <c r="S36" s="353" t="e">
        <f t="shared" si="5"/>
        <v>#VALUE!</v>
      </c>
      <c r="T36" s="236"/>
    </row>
    <row r="37" spans="1:20" ht="47.25" hidden="1">
      <c r="A37" s="239" t="s">
        <v>973</v>
      </c>
      <c r="B37" s="240" t="s">
        <v>974</v>
      </c>
      <c r="C37" s="241" t="s">
        <v>945</v>
      </c>
      <c r="D37" s="241" t="s">
        <v>945</v>
      </c>
      <c r="E37" s="247" t="s">
        <v>945</v>
      </c>
      <c r="F37" s="247" t="s">
        <v>945</v>
      </c>
      <c r="G37" s="247" t="s">
        <v>945</v>
      </c>
      <c r="H37" s="247" t="s">
        <v>945</v>
      </c>
      <c r="I37" s="241" t="s">
        <v>945</v>
      </c>
      <c r="J37" s="241" t="s">
        <v>945</v>
      </c>
      <c r="K37" s="247" t="s">
        <v>945</v>
      </c>
      <c r="L37" s="247" t="s">
        <v>945</v>
      </c>
      <c r="M37" s="247" t="s">
        <v>945</v>
      </c>
      <c r="N37" s="247" t="s">
        <v>945</v>
      </c>
      <c r="O37" s="247" t="s">
        <v>945</v>
      </c>
      <c r="P37" s="247" t="s">
        <v>945</v>
      </c>
      <c r="Q37" s="247" t="s">
        <v>945</v>
      </c>
      <c r="R37" s="247" t="e">
        <f t="shared" si="4"/>
        <v>#VALUE!</v>
      </c>
      <c r="S37" s="353" t="e">
        <f t="shared" si="5"/>
        <v>#VALUE!</v>
      </c>
      <c r="T37" s="236"/>
    </row>
    <row r="38" spans="1:20" ht="63" hidden="1">
      <c r="A38" s="239" t="s">
        <v>975</v>
      </c>
      <c r="B38" s="240" t="s">
        <v>976</v>
      </c>
      <c r="C38" s="241" t="s">
        <v>945</v>
      </c>
      <c r="D38" s="241" t="s">
        <v>945</v>
      </c>
      <c r="E38" s="247" t="s">
        <v>945</v>
      </c>
      <c r="F38" s="247" t="s">
        <v>945</v>
      </c>
      <c r="G38" s="247" t="s">
        <v>945</v>
      </c>
      <c r="H38" s="247" t="s">
        <v>945</v>
      </c>
      <c r="I38" s="241" t="s">
        <v>945</v>
      </c>
      <c r="J38" s="241" t="s">
        <v>945</v>
      </c>
      <c r="K38" s="247" t="s">
        <v>945</v>
      </c>
      <c r="L38" s="247" t="s">
        <v>945</v>
      </c>
      <c r="M38" s="247" t="s">
        <v>945</v>
      </c>
      <c r="N38" s="247" t="s">
        <v>945</v>
      </c>
      <c r="O38" s="247" t="s">
        <v>945</v>
      </c>
      <c r="P38" s="247" t="s">
        <v>945</v>
      </c>
      <c r="Q38" s="247" t="s">
        <v>945</v>
      </c>
      <c r="R38" s="247" t="e">
        <f t="shared" si="4"/>
        <v>#VALUE!</v>
      </c>
      <c r="S38" s="353" t="e">
        <f t="shared" si="5"/>
        <v>#VALUE!</v>
      </c>
      <c r="T38" s="236"/>
    </row>
    <row r="39" spans="1:20" ht="94.5" hidden="1">
      <c r="A39" s="239" t="s">
        <v>216</v>
      </c>
      <c r="B39" s="240" t="s">
        <v>977</v>
      </c>
      <c r="C39" s="241" t="s">
        <v>945</v>
      </c>
      <c r="D39" s="241" t="s">
        <v>945</v>
      </c>
      <c r="E39" s="247" t="s">
        <v>945</v>
      </c>
      <c r="F39" s="247" t="s">
        <v>945</v>
      </c>
      <c r="G39" s="247" t="s">
        <v>945</v>
      </c>
      <c r="H39" s="247" t="s">
        <v>945</v>
      </c>
      <c r="I39" s="241" t="s">
        <v>945</v>
      </c>
      <c r="J39" s="241" t="s">
        <v>945</v>
      </c>
      <c r="K39" s="247" t="s">
        <v>945</v>
      </c>
      <c r="L39" s="247" t="s">
        <v>945</v>
      </c>
      <c r="M39" s="247" t="s">
        <v>945</v>
      </c>
      <c r="N39" s="247" t="s">
        <v>945</v>
      </c>
      <c r="O39" s="247" t="s">
        <v>945</v>
      </c>
      <c r="P39" s="247" t="s">
        <v>945</v>
      </c>
      <c r="Q39" s="247" t="s">
        <v>945</v>
      </c>
      <c r="R39" s="247" t="e">
        <f t="shared" si="4"/>
        <v>#VALUE!</v>
      </c>
      <c r="S39" s="353" t="e">
        <f t="shared" si="5"/>
        <v>#VALUE!</v>
      </c>
      <c r="T39" s="236"/>
    </row>
    <row r="40" spans="1:20" ht="78.75" hidden="1">
      <c r="A40" s="239" t="s">
        <v>978</v>
      </c>
      <c r="B40" s="240" t="s">
        <v>979</v>
      </c>
      <c r="C40" s="241" t="s">
        <v>945</v>
      </c>
      <c r="D40" s="241" t="s">
        <v>945</v>
      </c>
      <c r="E40" s="247" t="s">
        <v>945</v>
      </c>
      <c r="F40" s="247" t="s">
        <v>945</v>
      </c>
      <c r="G40" s="247" t="s">
        <v>945</v>
      </c>
      <c r="H40" s="247" t="s">
        <v>945</v>
      </c>
      <c r="I40" s="241" t="s">
        <v>945</v>
      </c>
      <c r="J40" s="241" t="s">
        <v>945</v>
      </c>
      <c r="K40" s="247" t="s">
        <v>945</v>
      </c>
      <c r="L40" s="247" t="s">
        <v>945</v>
      </c>
      <c r="M40" s="247" t="s">
        <v>945</v>
      </c>
      <c r="N40" s="247" t="s">
        <v>945</v>
      </c>
      <c r="O40" s="247" t="s">
        <v>945</v>
      </c>
      <c r="P40" s="247" t="s">
        <v>945</v>
      </c>
      <c r="Q40" s="247" t="s">
        <v>945</v>
      </c>
      <c r="R40" s="247" t="e">
        <f t="shared" si="4"/>
        <v>#VALUE!</v>
      </c>
      <c r="S40" s="353" t="e">
        <f t="shared" si="5"/>
        <v>#VALUE!</v>
      </c>
      <c r="T40" s="236"/>
    </row>
    <row r="41" spans="1:20" ht="78.75" hidden="1">
      <c r="A41" s="239" t="s">
        <v>980</v>
      </c>
      <c r="B41" s="240" t="s">
        <v>981</v>
      </c>
      <c r="C41" s="241" t="s">
        <v>945</v>
      </c>
      <c r="D41" s="241" t="s">
        <v>945</v>
      </c>
      <c r="E41" s="247" t="s">
        <v>945</v>
      </c>
      <c r="F41" s="247" t="s">
        <v>945</v>
      </c>
      <c r="G41" s="247" t="s">
        <v>945</v>
      </c>
      <c r="H41" s="247" t="s">
        <v>945</v>
      </c>
      <c r="I41" s="241" t="s">
        <v>945</v>
      </c>
      <c r="J41" s="241" t="s">
        <v>945</v>
      </c>
      <c r="K41" s="247" t="s">
        <v>945</v>
      </c>
      <c r="L41" s="247" t="s">
        <v>945</v>
      </c>
      <c r="M41" s="247" t="s">
        <v>945</v>
      </c>
      <c r="N41" s="247" t="s">
        <v>945</v>
      </c>
      <c r="O41" s="247" t="s">
        <v>945</v>
      </c>
      <c r="P41" s="247" t="s">
        <v>945</v>
      </c>
      <c r="Q41" s="247" t="s">
        <v>945</v>
      </c>
      <c r="R41" s="247" t="e">
        <f t="shared" si="4"/>
        <v>#VALUE!</v>
      </c>
      <c r="S41" s="353" t="e">
        <f t="shared" si="5"/>
        <v>#VALUE!</v>
      </c>
      <c r="T41" s="236"/>
    </row>
    <row r="42" spans="1:20" ht="47.25" hidden="1">
      <c r="A42" s="239" t="s">
        <v>217</v>
      </c>
      <c r="B42" s="240" t="s">
        <v>982</v>
      </c>
      <c r="C42" s="241" t="s">
        <v>945</v>
      </c>
      <c r="D42" s="241" t="s">
        <v>945</v>
      </c>
      <c r="E42" s="247" t="s">
        <v>945</v>
      </c>
      <c r="F42" s="247" t="s">
        <v>945</v>
      </c>
      <c r="G42" s="247" t="s">
        <v>945</v>
      </c>
      <c r="H42" s="247" t="s">
        <v>945</v>
      </c>
      <c r="I42" s="241" t="s">
        <v>945</v>
      </c>
      <c r="J42" s="241" t="s">
        <v>945</v>
      </c>
      <c r="K42" s="247" t="s">
        <v>945</v>
      </c>
      <c r="L42" s="247" t="s">
        <v>945</v>
      </c>
      <c r="M42" s="247" t="s">
        <v>945</v>
      </c>
      <c r="N42" s="247" t="s">
        <v>945</v>
      </c>
      <c r="O42" s="247" t="s">
        <v>945</v>
      </c>
      <c r="P42" s="247" t="s">
        <v>945</v>
      </c>
      <c r="Q42" s="247" t="s">
        <v>945</v>
      </c>
      <c r="R42" s="247" t="e">
        <f t="shared" si="4"/>
        <v>#VALUE!</v>
      </c>
      <c r="S42" s="353" t="e">
        <f t="shared" si="5"/>
        <v>#VALUE!</v>
      </c>
      <c r="T42" s="236"/>
    </row>
    <row r="43" spans="1:20" ht="47.25" hidden="1">
      <c r="A43" s="239" t="s">
        <v>286</v>
      </c>
      <c r="B43" s="240" t="s">
        <v>983</v>
      </c>
      <c r="C43" s="241" t="s">
        <v>945</v>
      </c>
      <c r="D43" s="241" t="s">
        <v>945</v>
      </c>
      <c r="E43" s="247" t="s">
        <v>945</v>
      </c>
      <c r="F43" s="247" t="s">
        <v>945</v>
      </c>
      <c r="G43" s="247" t="s">
        <v>945</v>
      </c>
      <c r="H43" s="247" t="s">
        <v>945</v>
      </c>
      <c r="I43" s="241" t="s">
        <v>945</v>
      </c>
      <c r="J43" s="241" t="s">
        <v>945</v>
      </c>
      <c r="K43" s="247" t="s">
        <v>945</v>
      </c>
      <c r="L43" s="247" t="s">
        <v>945</v>
      </c>
      <c r="M43" s="247" t="s">
        <v>945</v>
      </c>
      <c r="N43" s="247" t="s">
        <v>945</v>
      </c>
      <c r="O43" s="247" t="s">
        <v>945</v>
      </c>
      <c r="P43" s="247" t="s">
        <v>945</v>
      </c>
      <c r="Q43" s="247" t="s">
        <v>945</v>
      </c>
      <c r="R43" s="247" t="e">
        <f t="shared" si="4"/>
        <v>#VALUE!</v>
      </c>
      <c r="S43" s="353" t="e">
        <f t="shared" si="5"/>
        <v>#VALUE!</v>
      </c>
      <c r="T43" s="236"/>
    </row>
    <row r="44" spans="1:20" ht="31.5">
      <c r="A44" s="239" t="s">
        <v>288</v>
      </c>
      <c r="B44" s="242" t="s">
        <v>984</v>
      </c>
      <c r="C44" s="241"/>
      <c r="D44" s="247">
        <f>D45+D46+D47</f>
        <v>525.65519999999992</v>
      </c>
      <c r="E44" s="247">
        <f t="shared" ref="E44:F44" si="9">E45+E46+E47</f>
        <v>248.04000000000002</v>
      </c>
      <c r="F44" s="247">
        <f t="shared" si="9"/>
        <v>277.61519999999996</v>
      </c>
      <c r="G44" s="247">
        <f>G45+G46+G47</f>
        <v>169.608</v>
      </c>
      <c r="H44" s="247">
        <f>H45+H46+H47</f>
        <v>104.70664227999998</v>
      </c>
      <c r="I44" s="246">
        <f>I45+I46+I47</f>
        <v>41.400452279999996</v>
      </c>
      <c r="J44" s="246">
        <f>J45+J46+J47</f>
        <v>41.400452279999996</v>
      </c>
      <c r="K44" s="247">
        <f>L44</f>
        <v>34.089199999999998</v>
      </c>
      <c r="L44" s="247">
        <f>L45+L46+L47</f>
        <v>34.089199999999998</v>
      </c>
      <c r="M44" s="247">
        <f t="shared" ref="M44:P44" si="10">M45+M46+M47</f>
        <v>22.19849</v>
      </c>
      <c r="N44" s="247">
        <f t="shared" si="10"/>
        <v>29.216989999999999</v>
      </c>
      <c r="O44" s="247">
        <f t="shared" si="10"/>
        <v>0</v>
      </c>
      <c r="P44" s="247">
        <f t="shared" si="10"/>
        <v>0</v>
      </c>
      <c r="Q44" s="247">
        <f>Q45+Q46+Q47</f>
        <v>172.90855771999998</v>
      </c>
      <c r="R44" s="247">
        <f>L44-K44</f>
        <v>0</v>
      </c>
      <c r="S44" s="353">
        <f>L44/K44-1</f>
        <v>0</v>
      </c>
      <c r="T44" s="236"/>
    </row>
    <row r="45" spans="1:20" ht="47.25">
      <c r="A45" s="355" t="s">
        <v>985</v>
      </c>
      <c r="B45" s="240" t="s">
        <v>995</v>
      </c>
      <c r="C45" s="241" t="s">
        <v>996</v>
      </c>
      <c r="D45" s="247">
        <f>'1Ф'!D44</f>
        <v>217.06440000000001</v>
      </c>
      <c r="E45" s="247">
        <f>'1Ф'!F44</f>
        <v>128.56700000000001</v>
      </c>
      <c r="F45" s="247">
        <f>D45-E45</f>
        <v>88.497399999999999</v>
      </c>
      <c r="G45" s="247">
        <f>'1Ф'!H44</f>
        <v>40.927199999999999</v>
      </c>
      <c r="H45" s="247">
        <f>J45+L45+N45+P45</f>
        <v>6.1693422799999995</v>
      </c>
      <c r="I45" s="404">
        <f>J45</f>
        <v>6.1629522799999998</v>
      </c>
      <c r="J45" s="358">
        <f>6162952.28/1000000</f>
        <v>6.1629522799999998</v>
      </c>
      <c r="K45" s="247">
        <f>L45</f>
        <v>0</v>
      </c>
      <c r="L45" s="247">
        <v>0</v>
      </c>
      <c r="M45" s="247">
        <f>N45</f>
        <v>6.3899999999999998E-3</v>
      </c>
      <c r="N45" s="247">
        <v>6.3899999999999998E-3</v>
      </c>
      <c r="O45" s="247">
        <v>0</v>
      </c>
      <c r="P45" s="247"/>
      <c r="Q45" s="247">
        <f>F45-H45</f>
        <v>82.328057720000004</v>
      </c>
      <c r="R45" s="247">
        <f>L45-K45</f>
        <v>0</v>
      </c>
      <c r="S45" s="353" t="e">
        <f>L45/K45-1</f>
        <v>#DIV/0!</v>
      </c>
      <c r="T45" s="418"/>
    </row>
    <row r="46" spans="1:20" ht="47.25">
      <c r="A46" s="355" t="s">
        <v>986</v>
      </c>
      <c r="B46" s="354" t="s">
        <v>997</v>
      </c>
      <c r="C46" s="241" t="s">
        <v>998</v>
      </c>
      <c r="D46" s="247">
        <f>'1Ф'!D45</f>
        <v>208.76879999999997</v>
      </c>
      <c r="E46" s="247">
        <f>'1Ф'!F45</f>
        <v>79.673000000000002</v>
      </c>
      <c r="F46" s="247">
        <f t="shared" ref="F46:F47" si="11">D46-E46</f>
        <v>129.09579999999997</v>
      </c>
      <c r="G46" s="247">
        <f>'1Ф'!H45</f>
        <v>98.680799999999991</v>
      </c>
      <c r="H46" s="247">
        <f>J46+L46+N46+P46</f>
        <v>76.345199999999991</v>
      </c>
      <c r="I46" s="404">
        <f>J46</f>
        <v>35.237499999999997</v>
      </c>
      <c r="J46" s="404">
        <v>35.237499999999997</v>
      </c>
      <c r="K46" s="247">
        <f>L46</f>
        <v>34.089199999999998</v>
      </c>
      <c r="L46" s="247">
        <f>32.4612+1.628</f>
        <v>34.089199999999998</v>
      </c>
      <c r="M46" s="247">
        <v>0</v>
      </c>
      <c r="N46" s="247">
        <f>0.4668+6.5517</f>
        <v>7.0185000000000004</v>
      </c>
      <c r="O46" s="247">
        <v>0</v>
      </c>
      <c r="P46" s="247"/>
      <c r="Q46" s="247">
        <f>F46-H46</f>
        <v>52.750599999999977</v>
      </c>
      <c r="R46" s="247">
        <f t="shared" ref="R46:R47" si="12">L46-K46</f>
        <v>0</v>
      </c>
      <c r="S46" s="353">
        <f t="shared" ref="S46:S47" si="13">L46/K46-1</f>
        <v>0</v>
      </c>
      <c r="T46" s="418"/>
    </row>
    <row r="47" spans="1:20" ht="31.5">
      <c r="A47" s="355" t="s">
        <v>1007</v>
      </c>
      <c r="B47" s="243" t="s">
        <v>1008</v>
      </c>
      <c r="C47" s="241" t="s">
        <v>1009</v>
      </c>
      <c r="D47" s="247">
        <f>'1Ф'!D46</f>
        <v>99.822000000000003</v>
      </c>
      <c r="E47" s="247">
        <f>'1Ф'!F46</f>
        <v>39.799999999999997</v>
      </c>
      <c r="F47" s="247">
        <f t="shared" si="11"/>
        <v>60.022000000000006</v>
      </c>
      <c r="G47" s="246">
        <f>'1Ф'!H46</f>
        <v>30</v>
      </c>
      <c r="H47" s="247">
        <f>J47+L47+N47+P47</f>
        <v>22.1921</v>
      </c>
      <c r="I47" s="358">
        <f>J47</f>
        <v>0</v>
      </c>
      <c r="J47" s="358">
        <v>0</v>
      </c>
      <c r="K47" s="247">
        <f>L47</f>
        <v>0</v>
      </c>
      <c r="L47" s="247">
        <v>0</v>
      </c>
      <c r="M47" s="247">
        <f t="shared" ref="M47" si="14">N47</f>
        <v>22.1921</v>
      </c>
      <c r="N47" s="247">
        <v>22.1921</v>
      </c>
      <c r="O47" s="247">
        <v>0</v>
      </c>
      <c r="P47" s="247"/>
      <c r="Q47" s="247">
        <f t="shared" ref="Q47" si="15">F47-H47</f>
        <v>37.829900000000009</v>
      </c>
      <c r="R47" s="247">
        <f t="shared" si="12"/>
        <v>0</v>
      </c>
      <c r="S47" s="353" t="e">
        <f t="shared" si="13"/>
        <v>#DIV/0!</v>
      </c>
      <c r="T47" s="369"/>
    </row>
    <row r="48" spans="1:20">
      <c r="A48" s="311"/>
      <c r="B48" s="312"/>
      <c r="C48" s="313"/>
      <c r="D48" s="314"/>
      <c r="E48" s="313"/>
      <c r="F48" s="313"/>
      <c r="G48" s="315"/>
      <c r="H48" s="313"/>
      <c r="I48" s="314"/>
      <c r="J48" s="314"/>
      <c r="K48" s="313"/>
      <c r="L48" s="313"/>
      <c r="M48" s="313"/>
      <c r="N48" s="314"/>
      <c r="O48" s="313"/>
      <c r="P48" s="313"/>
      <c r="Q48" s="313"/>
      <c r="R48" s="313"/>
      <c r="S48" s="313"/>
      <c r="T48" s="7"/>
    </row>
    <row r="49" spans="1:22">
      <c r="A49" s="8"/>
      <c r="B49" s="8"/>
      <c r="C49" s="8"/>
      <c r="G49" s="8"/>
      <c r="H49" s="8"/>
      <c r="I49" s="8"/>
      <c r="J49" s="8"/>
      <c r="K49" s="8"/>
      <c r="L49" s="8"/>
      <c r="M49" s="8"/>
      <c r="N49" s="8"/>
      <c r="O49" s="8"/>
      <c r="P49" s="8"/>
      <c r="R49" s="8"/>
      <c r="S49" s="8"/>
      <c r="T49" s="8"/>
      <c r="U49" s="8"/>
      <c r="V49" s="8"/>
    </row>
    <row r="50" spans="1:22">
      <c r="K50" s="346"/>
      <c r="N50" s="346"/>
      <c r="O50" s="346"/>
    </row>
    <row r="51" spans="1:22" ht="18.75">
      <c r="B51" s="309"/>
      <c r="C51" s="309"/>
      <c r="O51" s="417"/>
    </row>
    <row r="52" spans="1:22" ht="18.75">
      <c r="B52" s="309" t="s">
        <v>1029</v>
      </c>
      <c r="C52" s="309"/>
      <c r="O52" s="417"/>
    </row>
    <row r="60" spans="1:22">
      <c r="O60" s="6" t="s">
        <v>871</v>
      </c>
    </row>
  </sheetData>
  <customSheetViews>
    <customSheetView guid="{500C2F4F-1743-499A-A051-20565DBF52B2}" scale="80" showPageBreaks="1" printArea="1" view="pageBreakPreview">
      <selection activeCell="A5" sqref="A5:T5"/>
      <colBreaks count="1" manualBreakCount="1">
        <brk id="10" max="19" man="1"/>
      </colBreaks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5">
    <mergeCell ref="B15:B17"/>
    <mergeCell ref="C15:C17"/>
    <mergeCell ref="T15:T17"/>
    <mergeCell ref="G16:H16"/>
    <mergeCell ref="R15:S15"/>
    <mergeCell ref="M16:N16"/>
    <mergeCell ref="K16:L16"/>
    <mergeCell ref="G15:P15"/>
    <mergeCell ref="O16:P16"/>
    <mergeCell ref="A12:T12"/>
    <mergeCell ref="A13:T13"/>
    <mergeCell ref="D15:D17"/>
    <mergeCell ref="A4:T4"/>
    <mergeCell ref="A5:T5"/>
    <mergeCell ref="A7:T7"/>
    <mergeCell ref="A8:T8"/>
    <mergeCell ref="A10:T10"/>
    <mergeCell ref="R16:R17"/>
    <mergeCell ref="S16:S17"/>
    <mergeCell ref="E15:E17"/>
    <mergeCell ref="A14:T14"/>
    <mergeCell ref="F15:F17"/>
    <mergeCell ref="Q15:Q17"/>
    <mergeCell ref="I16:J16"/>
    <mergeCell ref="A15:A17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45" fitToHeight="0" orientation="landscape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51"/>
  <sheetViews>
    <sheetView view="pageBreakPreview" topLeftCell="A16" zoomScale="85" zoomScaleSheetLayoutView="85" workbookViewId="0">
      <selection activeCell="O47" sqref="O47"/>
    </sheetView>
  </sheetViews>
  <sheetFormatPr defaultColWidth="9" defaultRowHeight="15.75"/>
  <cols>
    <col min="1" max="1" width="11.25" style="33" customWidth="1"/>
    <col min="2" max="2" width="35.375" style="33" customWidth="1"/>
    <col min="3" max="3" width="17.375" style="33" customWidth="1"/>
    <col min="4" max="4" width="14" style="33" customWidth="1"/>
    <col min="5" max="5" width="7.625" style="33" customWidth="1"/>
    <col min="6" max="7" width="12.625" style="33" customWidth="1"/>
    <col min="8" max="8" width="8" style="33" customWidth="1"/>
    <col min="9" max="9" width="11.875" style="33" customWidth="1"/>
    <col min="10" max="10" width="7.125" style="33" customWidth="1"/>
    <col min="11" max="12" width="12.5" style="33" customWidth="1"/>
    <col min="13" max="13" width="8.625" style="33" customWidth="1"/>
    <col min="14" max="22" width="8.75" style="33" customWidth="1"/>
    <col min="23" max="23" width="7.25" style="33" customWidth="1"/>
    <col min="24" max="24" width="28" style="33" customWidth="1"/>
    <col min="25" max="25" width="12.125" style="33" customWidth="1"/>
    <col min="26" max="26" width="10.625" style="33" customWidth="1"/>
    <col min="27" max="27" width="22.75" style="33" customWidth="1"/>
    <col min="28" max="65" width="10.625" style="33" customWidth="1"/>
    <col min="66" max="66" width="12.125" style="33" customWidth="1"/>
    <col min="67" max="67" width="11.5" style="33" customWidth="1"/>
    <col min="68" max="68" width="14.125" style="33" customWidth="1"/>
    <col min="69" max="69" width="15.125" style="33" customWidth="1"/>
    <col min="70" max="70" width="13" style="33" customWidth="1"/>
    <col min="71" max="71" width="11.75" style="33" customWidth="1"/>
    <col min="72" max="72" width="17.5" style="33" customWidth="1"/>
    <col min="73" max="16384" width="9" style="33"/>
  </cols>
  <sheetData>
    <row r="1" spans="1:30" ht="18.75">
      <c r="X1" s="40" t="s">
        <v>63</v>
      </c>
    </row>
    <row r="2" spans="1:30" ht="18.75">
      <c r="X2" s="41" t="s">
        <v>0</v>
      </c>
    </row>
    <row r="3" spans="1:30" ht="18.75">
      <c r="X3" s="30" t="s">
        <v>925</v>
      </c>
    </row>
    <row r="4" spans="1:30" s="42" customFormat="1" ht="18.75">
      <c r="A4" s="466" t="s">
        <v>943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162"/>
      <c r="Z4" s="162"/>
      <c r="AA4" s="162"/>
      <c r="AB4" s="162"/>
      <c r="AC4" s="162"/>
    </row>
    <row r="5" spans="1:30" s="42" customFormat="1" ht="18.75" customHeight="1">
      <c r="A5" s="469" t="str">
        <f>'10квФ'!A5:T5</f>
        <v>за 3 квартал 2025 года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163"/>
      <c r="Z5" s="163"/>
      <c r="AA5" s="163"/>
      <c r="AB5" s="163"/>
      <c r="AC5" s="163"/>
      <c r="AD5" s="163"/>
    </row>
    <row r="6" spans="1:30" s="42" customFormat="1" ht="18.75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</row>
    <row r="7" spans="1:30" s="42" customFormat="1" ht="18.75" customHeight="1">
      <c r="A7" s="470" t="str">
        <f>'1Ф'!A7:AC7</f>
        <v>Отчет о реализации инвестиционной программы  филиала "Брянскэнергосбыт" ООО "Газпром энергосбыт Брянск"</v>
      </c>
      <c r="B7" s="470"/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70"/>
      <c r="V7" s="470"/>
      <c r="W7" s="470"/>
      <c r="X7" s="470"/>
      <c r="Y7" s="163"/>
      <c r="Z7" s="163"/>
      <c r="AA7" s="163"/>
      <c r="AB7" s="163"/>
      <c r="AC7" s="163"/>
    </row>
    <row r="8" spans="1:30">
      <c r="A8" s="468" t="s">
        <v>76</v>
      </c>
      <c r="B8" s="468"/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8"/>
      <c r="Y8" s="43"/>
      <c r="Z8" s="43"/>
      <c r="AA8" s="43"/>
      <c r="AB8" s="43"/>
      <c r="AC8" s="43"/>
    </row>
    <row r="9" spans="1:30">
      <c r="A9" s="150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</row>
    <row r="10" spans="1:30" ht="18.75">
      <c r="A10" s="470" t="str">
        <f>'1Ф'!A10:AC10</f>
        <v>Год раскрытия информации: 2025 год</v>
      </c>
      <c r="B10" s="470"/>
      <c r="C10" s="470"/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  <c r="Y10" s="165"/>
      <c r="Z10" s="165"/>
      <c r="AA10" s="165"/>
      <c r="AB10" s="165"/>
      <c r="AC10" s="165"/>
    </row>
    <row r="11" spans="1:30" ht="18.75">
      <c r="A11" s="556"/>
      <c r="B11" s="556"/>
      <c r="C11" s="556"/>
      <c r="D11" s="556"/>
      <c r="E11" s="556"/>
      <c r="F11" s="556"/>
      <c r="G11" s="556"/>
      <c r="H11" s="556"/>
      <c r="I11" s="556"/>
      <c r="J11" s="556"/>
      <c r="K11" s="556"/>
      <c r="L11" s="556"/>
      <c r="M11" s="556"/>
      <c r="N11" s="556"/>
      <c r="O11" s="556"/>
      <c r="P11" s="556"/>
      <c r="Q11" s="556"/>
      <c r="R11" s="556"/>
      <c r="S11" s="556"/>
      <c r="T11" s="556"/>
      <c r="U11" s="556"/>
      <c r="V11" s="556"/>
      <c r="W11" s="556"/>
      <c r="X11" s="556"/>
      <c r="AC11" s="41"/>
    </row>
    <row r="12" spans="1:30" ht="18.75">
      <c r="A12" s="470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70"/>
      <c r="C12" s="470"/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  <c r="Y12" s="210"/>
      <c r="Z12" s="210"/>
      <c r="AA12" s="210"/>
      <c r="AB12" s="166"/>
      <c r="AC12" s="166"/>
    </row>
    <row r="13" spans="1:30">
      <c r="A13" s="468"/>
      <c r="B13" s="468"/>
      <c r="C13" s="468"/>
      <c r="D13" s="468"/>
      <c r="E13" s="468"/>
      <c r="F13" s="468"/>
      <c r="G13" s="468"/>
      <c r="H13" s="468"/>
      <c r="I13" s="468"/>
      <c r="J13" s="468"/>
      <c r="K13" s="468"/>
      <c r="L13" s="468"/>
      <c r="M13" s="468"/>
      <c r="N13" s="468"/>
      <c r="O13" s="468"/>
      <c r="P13" s="468"/>
      <c r="Q13" s="468"/>
      <c r="R13" s="468"/>
      <c r="S13" s="468"/>
      <c r="T13" s="468"/>
      <c r="U13" s="468"/>
      <c r="V13" s="468"/>
      <c r="W13" s="468"/>
      <c r="X13" s="468"/>
      <c r="Y13" s="43"/>
      <c r="Z13" s="43"/>
      <c r="AA13" s="43"/>
      <c r="AB13" s="43"/>
      <c r="AC13" s="43"/>
    </row>
    <row r="14" spans="1:30">
      <c r="A14" s="467"/>
      <c r="B14" s="467"/>
      <c r="C14" s="467"/>
      <c r="D14" s="467"/>
      <c r="E14" s="467"/>
      <c r="F14" s="467"/>
      <c r="G14" s="467"/>
      <c r="H14" s="467"/>
      <c r="I14" s="467"/>
      <c r="J14" s="467"/>
      <c r="K14" s="467"/>
      <c r="L14" s="467"/>
      <c r="M14" s="467"/>
      <c r="N14" s="467"/>
      <c r="O14" s="467"/>
      <c r="P14" s="467"/>
      <c r="Q14" s="467"/>
      <c r="R14" s="467"/>
      <c r="S14" s="467"/>
      <c r="T14" s="467"/>
      <c r="U14" s="467"/>
      <c r="V14" s="467"/>
      <c r="W14" s="467"/>
      <c r="X14" s="467"/>
    </row>
    <row r="15" spans="1:30" ht="30.75" customHeight="1">
      <c r="A15" s="445" t="s">
        <v>72</v>
      </c>
      <c r="B15" s="445" t="s">
        <v>20</v>
      </c>
      <c r="C15" s="445" t="s">
        <v>5</v>
      </c>
      <c r="D15" s="442" t="s">
        <v>940</v>
      </c>
      <c r="E15" s="442"/>
      <c r="F15" s="442"/>
      <c r="G15" s="442"/>
      <c r="H15" s="442"/>
      <c r="I15" s="442"/>
      <c r="J15" s="442"/>
      <c r="K15" s="442"/>
      <c r="L15" s="442"/>
      <c r="M15" s="442"/>
      <c r="N15" s="442" t="s">
        <v>860</v>
      </c>
      <c r="O15" s="442"/>
      <c r="P15" s="442"/>
      <c r="Q15" s="442"/>
      <c r="R15" s="442"/>
      <c r="S15" s="442"/>
      <c r="T15" s="442"/>
      <c r="U15" s="442"/>
      <c r="V15" s="442"/>
      <c r="W15" s="442"/>
      <c r="X15" s="442" t="s">
        <v>7</v>
      </c>
    </row>
    <row r="16" spans="1:30" ht="30.75" customHeight="1">
      <c r="A16" s="446"/>
      <c r="B16" s="446"/>
      <c r="C16" s="446"/>
      <c r="D16" s="442" t="s">
        <v>1064</v>
      </c>
      <c r="E16" s="442"/>
      <c r="F16" s="442"/>
      <c r="G16" s="442"/>
      <c r="H16" s="442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442"/>
      <c r="V16" s="442"/>
      <c r="W16" s="442"/>
      <c r="X16" s="442"/>
    </row>
    <row r="17" spans="1:24" ht="42.75" customHeight="1">
      <c r="A17" s="446"/>
      <c r="B17" s="446"/>
      <c r="C17" s="446"/>
      <c r="D17" s="442" t="s">
        <v>9</v>
      </c>
      <c r="E17" s="442"/>
      <c r="F17" s="442"/>
      <c r="G17" s="442"/>
      <c r="H17" s="442"/>
      <c r="I17" s="442" t="s">
        <v>10</v>
      </c>
      <c r="J17" s="442"/>
      <c r="K17" s="442"/>
      <c r="L17" s="442"/>
      <c r="M17" s="442"/>
      <c r="N17" s="437" t="s">
        <v>28</v>
      </c>
      <c r="O17" s="437"/>
      <c r="P17" s="437" t="s">
        <v>16</v>
      </c>
      <c r="Q17" s="437"/>
      <c r="R17" s="439" t="s">
        <v>69</v>
      </c>
      <c r="S17" s="439"/>
      <c r="T17" s="437" t="s">
        <v>73</v>
      </c>
      <c r="U17" s="437"/>
      <c r="V17" s="437" t="s">
        <v>17</v>
      </c>
      <c r="W17" s="437"/>
      <c r="X17" s="442"/>
    </row>
    <row r="18" spans="1:24" ht="143.25" customHeight="1">
      <c r="A18" s="446"/>
      <c r="B18" s="446"/>
      <c r="C18" s="446"/>
      <c r="D18" s="557" t="s">
        <v>28</v>
      </c>
      <c r="E18" s="557" t="s">
        <v>16</v>
      </c>
      <c r="F18" s="559" t="s">
        <v>69</v>
      </c>
      <c r="G18" s="557" t="s">
        <v>73</v>
      </c>
      <c r="H18" s="557" t="s">
        <v>17</v>
      </c>
      <c r="I18" s="557" t="s">
        <v>18</v>
      </c>
      <c r="J18" s="557" t="s">
        <v>16</v>
      </c>
      <c r="K18" s="559" t="s">
        <v>69</v>
      </c>
      <c r="L18" s="561" t="s">
        <v>73</v>
      </c>
      <c r="M18" s="557" t="s">
        <v>17</v>
      </c>
      <c r="N18" s="437"/>
      <c r="O18" s="437"/>
      <c r="P18" s="437"/>
      <c r="Q18" s="437"/>
      <c r="R18" s="439"/>
      <c r="S18" s="439"/>
      <c r="T18" s="437"/>
      <c r="U18" s="437"/>
      <c r="V18" s="437"/>
      <c r="W18" s="437"/>
      <c r="X18" s="442"/>
    </row>
    <row r="19" spans="1:24" ht="47.25">
      <c r="A19" s="447"/>
      <c r="B19" s="447"/>
      <c r="C19" s="447"/>
      <c r="D19" s="558"/>
      <c r="E19" s="558"/>
      <c r="F19" s="560"/>
      <c r="G19" s="558"/>
      <c r="H19" s="558"/>
      <c r="I19" s="558"/>
      <c r="J19" s="558"/>
      <c r="K19" s="560"/>
      <c r="L19" s="562"/>
      <c r="M19" s="558"/>
      <c r="N19" s="191" t="s">
        <v>939</v>
      </c>
      <c r="O19" s="151" t="s">
        <v>8</v>
      </c>
      <c r="P19" s="191" t="s">
        <v>939</v>
      </c>
      <c r="Q19" s="151" t="s">
        <v>8</v>
      </c>
      <c r="R19" s="191" t="s">
        <v>939</v>
      </c>
      <c r="S19" s="151" t="s">
        <v>8</v>
      </c>
      <c r="T19" s="191" t="s">
        <v>939</v>
      </c>
      <c r="U19" s="151" t="s">
        <v>8</v>
      </c>
      <c r="V19" s="191" t="s">
        <v>939</v>
      </c>
      <c r="W19" s="151" t="s">
        <v>8</v>
      </c>
      <c r="X19" s="442"/>
    </row>
    <row r="20" spans="1:24" ht="26.25" customHeight="1">
      <c r="A20" s="151">
        <v>1</v>
      </c>
      <c r="B20" s="151">
        <f>A20+1</f>
        <v>2</v>
      </c>
      <c r="C20" s="151">
        <v>3</v>
      </c>
      <c r="D20" s="151">
        <v>4</v>
      </c>
      <c r="E20" s="151">
        <f t="shared" ref="E20:M20" si="0">D20+1</f>
        <v>5</v>
      </c>
      <c r="F20" s="151">
        <f t="shared" si="0"/>
        <v>6</v>
      </c>
      <c r="G20" s="151">
        <f t="shared" si="0"/>
        <v>7</v>
      </c>
      <c r="H20" s="151">
        <f t="shared" si="0"/>
        <v>8</v>
      </c>
      <c r="I20" s="151">
        <f t="shared" si="0"/>
        <v>9</v>
      </c>
      <c r="J20" s="151">
        <f t="shared" si="0"/>
        <v>10</v>
      </c>
      <c r="K20" s="151">
        <f t="shared" si="0"/>
        <v>11</v>
      </c>
      <c r="L20" s="151">
        <f t="shared" si="0"/>
        <v>12</v>
      </c>
      <c r="M20" s="151">
        <f t="shared" si="0"/>
        <v>13</v>
      </c>
      <c r="N20" s="151">
        <f t="shared" ref="N20:X20" si="1">M20+1</f>
        <v>14</v>
      </c>
      <c r="O20" s="151">
        <f t="shared" si="1"/>
        <v>15</v>
      </c>
      <c r="P20" s="151">
        <f t="shared" si="1"/>
        <v>16</v>
      </c>
      <c r="Q20" s="151">
        <f t="shared" si="1"/>
        <v>17</v>
      </c>
      <c r="R20" s="151">
        <f t="shared" si="1"/>
        <v>18</v>
      </c>
      <c r="S20" s="151">
        <f t="shared" si="1"/>
        <v>19</v>
      </c>
      <c r="T20" s="151">
        <f t="shared" si="1"/>
        <v>20</v>
      </c>
      <c r="U20" s="151">
        <f t="shared" si="1"/>
        <v>21</v>
      </c>
      <c r="V20" s="151">
        <f t="shared" si="1"/>
        <v>22</v>
      </c>
      <c r="W20" s="151">
        <f t="shared" si="1"/>
        <v>23</v>
      </c>
      <c r="X20" s="151">
        <f t="shared" si="1"/>
        <v>24</v>
      </c>
    </row>
    <row r="21" spans="1:24" ht="48" customHeight="1">
      <c r="A21" s="239"/>
      <c r="B21" s="240" t="s">
        <v>170</v>
      </c>
      <c r="C21" s="241" t="s">
        <v>945</v>
      </c>
      <c r="D21" s="358">
        <f>D27</f>
        <v>29.216989999999999</v>
      </c>
      <c r="E21" s="358" t="s">
        <v>945</v>
      </c>
      <c r="F21" s="358" t="s">
        <v>945</v>
      </c>
      <c r="G21" s="358">
        <f>G27</f>
        <v>29.216989999999999</v>
      </c>
      <c r="H21" s="358" t="str">
        <f>H27</f>
        <v>нд</v>
      </c>
      <c r="I21" s="358">
        <f>I27</f>
        <v>29.216989999999999</v>
      </c>
      <c r="J21" s="358" t="s">
        <v>945</v>
      </c>
      <c r="K21" s="358" t="s">
        <v>945</v>
      </c>
      <c r="L21" s="358">
        <f>L27</f>
        <v>29.216989999999999</v>
      </c>
      <c r="M21" s="241" t="s">
        <v>945</v>
      </c>
      <c r="N21" s="247">
        <f t="shared" ref="N21:N44" si="2">I21-D21</f>
        <v>0</v>
      </c>
      <c r="O21" s="353">
        <f>I21/D21-1</f>
        <v>0</v>
      </c>
      <c r="P21" s="241" t="s">
        <v>945</v>
      </c>
      <c r="Q21" s="241" t="s">
        <v>945</v>
      </c>
      <c r="R21" s="241" t="s">
        <v>945</v>
      </c>
      <c r="S21" s="241" t="s">
        <v>945</v>
      </c>
      <c r="T21" s="247">
        <f t="shared" ref="T21:T44" si="3">L21-G21</f>
        <v>0</v>
      </c>
      <c r="U21" s="353">
        <f>L21/G21-1</f>
        <v>0</v>
      </c>
      <c r="V21" s="241" t="s">
        <v>945</v>
      </c>
      <c r="W21" s="241" t="s">
        <v>945</v>
      </c>
      <c r="X21" s="235"/>
    </row>
    <row r="22" spans="1:24" ht="48" hidden="1" customHeight="1">
      <c r="A22" s="239" t="s">
        <v>946</v>
      </c>
      <c r="B22" s="240" t="s">
        <v>947</v>
      </c>
      <c r="C22" s="241" t="s">
        <v>945</v>
      </c>
      <c r="D22" s="358" t="str">
        <f t="shared" ref="D22:D43" si="4">G22</f>
        <v>нд</v>
      </c>
      <c r="E22" s="358" t="s">
        <v>945</v>
      </c>
      <c r="F22" s="358" t="s">
        <v>945</v>
      </c>
      <c r="G22" s="358" t="str">
        <f t="shared" ref="G22:G43" si="5">J22</f>
        <v>нд</v>
      </c>
      <c r="H22" s="352" t="s">
        <v>945</v>
      </c>
      <c r="I22" s="358" t="str">
        <f t="shared" ref="I22:I43" ca="1" si="6">L22</f>
        <v>нд</v>
      </c>
      <c r="J22" s="352" t="s">
        <v>945</v>
      </c>
      <c r="K22" s="352" t="s">
        <v>945</v>
      </c>
      <c r="L22" s="358" t="str">
        <f t="shared" ref="L22:L43" ca="1" si="7">O22</f>
        <v>нд</v>
      </c>
      <c r="M22" s="241" t="s">
        <v>945</v>
      </c>
      <c r="N22" s="247" t="e">
        <f t="shared" ca="1" si="2"/>
        <v>#VALUE!</v>
      </c>
      <c r="O22" s="353">
        <f t="shared" ref="O22:O43" ca="1" si="8">1-I22/D22</f>
        <v>7.6388888888888618E-3</v>
      </c>
      <c r="P22" s="241" t="s">
        <v>945</v>
      </c>
      <c r="Q22" s="241" t="s">
        <v>945</v>
      </c>
      <c r="R22" s="241" t="s">
        <v>945</v>
      </c>
      <c r="S22" s="241" t="s">
        <v>945</v>
      </c>
      <c r="T22" s="247" t="e">
        <f t="shared" ca="1" si="3"/>
        <v>#VALUE!</v>
      </c>
      <c r="U22" s="353" t="e">
        <f t="shared" ref="U22:U43" ca="1" si="9">1-L22/G22</f>
        <v>#VALUE!</v>
      </c>
      <c r="V22" s="241" t="s">
        <v>945</v>
      </c>
      <c r="W22" s="241" t="s">
        <v>945</v>
      </c>
      <c r="X22" s="235"/>
    </row>
    <row r="23" spans="1:24" ht="48" hidden="1" customHeight="1">
      <c r="A23" s="239" t="s">
        <v>948</v>
      </c>
      <c r="B23" s="240" t="s">
        <v>949</v>
      </c>
      <c r="C23" s="241" t="s">
        <v>945</v>
      </c>
      <c r="D23" s="358" t="str">
        <f t="shared" si="4"/>
        <v>нд</v>
      </c>
      <c r="E23" s="358" t="s">
        <v>945</v>
      </c>
      <c r="F23" s="358" t="s">
        <v>945</v>
      </c>
      <c r="G23" s="358" t="str">
        <f t="shared" si="5"/>
        <v>нд</v>
      </c>
      <c r="H23" s="352" t="s">
        <v>945</v>
      </c>
      <c r="I23" s="358" t="str">
        <f t="shared" ca="1" si="6"/>
        <v>нд</v>
      </c>
      <c r="J23" s="352" t="s">
        <v>945</v>
      </c>
      <c r="K23" s="352" t="s">
        <v>945</v>
      </c>
      <c r="L23" s="358" t="str">
        <f t="shared" ca="1" si="7"/>
        <v>нд</v>
      </c>
      <c r="M23" s="241" t="s">
        <v>945</v>
      </c>
      <c r="N23" s="247" t="e">
        <f t="shared" ca="1" si="2"/>
        <v>#VALUE!</v>
      </c>
      <c r="O23" s="353">
        <f t="shared" ca="1" si="8"/>
        <v>7.6388888888888618E-3</v>
      </c>
      <c r="P23" s="241" t="s">
        <v>945</v>
      </c>
      <c r="Q23" s="241" t="s">
        <v>945</v>
      </c>
      <c r="R23" s="241" t="s">
        <v>945</v>
      </c>
      <c r="S23" s="241" t="s">
        <v>945</v>
      </c>
      <c r="T23" s="247" t="e">
        <f t="shared" ca="1" si="3"/>
        <v>#VALUE!</v>
      </c>
      <c r="U23" s="353" t="e">
        <f t="shared" ca="1" si="9"/>
        <v>#VALUE!</v>
      </c>
      <c r="V23" s="241" t="s">
        <v>945</v>
      </c>
      <c r="W23" s="241" t="s">
        <v>945</v>
      </c>
      <c r="X23" s="235"/>
    </row>
    <row r="24" spans="1:24" ht="48" hidden="1" customHeight="1">
      <c r="A24" s="239" t="s">
        <v>950</v>
      </c>
      <c r="B24" s="240" t="s">
        <v>951</v>
      </c>
      <c r="C24" s="241" t="s">
        <v>945</v>
      </c>
      <c r="D24" s="358" t="str">
        <f t="shared" si="4"/>
        <v>нд</v>
      </c>
      <c r="E24" s="358" t="s">
        <v>945</v>
      </c>
      <c r="F24" s="358" t="s">
        <v>945</v>
      </c>
      <c r="G24" s="358" t="str">
        <f t="shared" si="5"/>
        <v>нд</v>
      </c>
      <c r="H24" s="352" t="s">
        <v>945</v>
      </c>
      <c r="I24" s="358" t="str">
        <f t="shared" ca="1" si="6"/>
        <v>нд</v>
      </c>
      <c r="J24" s="352" t="s">
        <v>945</v>
      </c>
      <c r="K24" s="352" t="s">
        <v>945</v>
      </c>
      <c r="L24" s="358" t="str">
        <f t="shared" ca="1" si="7"/>
        <v>нд</v>
      </c>
      <c r="M24" s="241" t="s">
        <v>945</v>
      </c>
      <c r="N24" s="247" t="e">
        <f t="shared" ca="1" si="2"/>
        <v>#VALUE!</v>
      </c>
      <c r="O24" s="353">
        <f t="shared" ca="1" si="8"/>
        <v>7.6388888888888618E-3</v>
      </c>
      <c r="P24" s="241" t="s">
        <v>945</v>
      </c>
      <c r="Q24" s="241" t="s">
        <v>945</v>
      </c>
      <c r="R24" s="241" t="s">
        <v>945</v>
      </c>
      <c r="S24" s="241" t="s">
        <v>945</v>
      </c>
      <c r="T24" s="247" t="e">
        <f t="shared" ca="1" si="3"/>
        <v>#VALUE!</v>
      </c>
      <c r="U24" s="353" t="e">
        <f t="shared" ca="1" si="9"/>
        <v>#VALUE!</v>
      </c>
      <c r="V24" s="241" t="s">
        <v>945</v>
      </c>
      <c r="W24" s="241" t="s">
        <v>945</v>
      </c>
      <c r="X24" s="235"/>
    </row>
    <row r="25" spans="1:24" ht="48" hidden="1" customHeight="1">
      <c r="A25" s="239" t="s">
        <v>952</v>
      </c>
      <c r="B25" s="240" t="s">
        <v>953</v>
      </c>
      <c r="C25" s="241" t="s">
        <v>945</v>
      </c>
      <c r="D25" s="358" t="str">
        <f t="shared" si="4"/>
        <v>нд</v>
      </c>
      <c r="E25" s="358" t="s">
        <v>945</v>
      </c>
      <c r="F25" s="358" t="s">
        <v>945</v>
      </c>
      <c r="G25" s="358" t="str">
        <f t="shared" si="5"/>
        <v>нд</v>
      </c>
      <c r="H25" s="352" t="s">
        <v>945</v>
      </c>
      <c r="I25" s="358" t="str">
        <f t="shared" ca="1" si="6"/>
        <v>нд</v>
      </c>
      <c r="J25" s="352" t="s">
        <v>945</v>
      </c>
      <c r="K25" s="352" t="s">
        <v>945</v>
      </c>
      <c r="L25" s="358" t="str">
        <f t="shared" ca="1" si="7"/>
        <v>нд</v>
      </c>
      <c r="M25" s="241" t="s">
        <v>945</v>
      </c>
      <c r="N25" s="247" t="e">
        <f t="shared" ca="1" si="2"/>
        <v>#VALUE!</v>
      </c>
      <c r="O25" s="353">
        <f t="shared" ca="1" si="8"/>
        <v>7.6388888888888618E-3</v>
      </c>
      <c r="P25" s="241" t="s">
        <v>945</v>
      </c>
      <c r="Q25" s="241" t="s">
        <v>945</v>
      </c>
      <c r="R25" s="241" t="s">
        <v>945</v>
      </c>
      <c r="S25" s="241" t="s">
        <v>945</v>
      </c>
      <c r="T25" s="247" t="e">
        <f t="shared" ca="1" si="3"/>
        <v>#VALUE!</v>
      </c>
      <c r="U25" s="353" t="e">
        <f t="shared" ca="1" si="9"/>
        <v>#VALUE!</v>
      </c>
      <c r="V25" s="241" t="s">
        <v>945</v>
      </c>
      <c r="W25" s="241" t="s">
        <v>945</v>
      </c>
      <c r="X25" s="235"/>
    </row>
    <row r="26" spans="1:24" ht="48" hidden="1" customHeight="1">
      <c r="A26" s="239" t="s">
        <v>954</v>
      </c>
      <c r="B26" s="240" t="s">
        <v>955</v>
      </c>
      <c r="C26" s="241" t="s">
        <v>945</v>
      </c>
      <c r="D26" s="358" t="str">
        <f t="shared" si="4"/>
        <v>нд</v>
      </c>
      <c r="E26" s="358" t="s">
        <v>945</v>
      </c>
      <c r="F26" s="358" t="s">
        <v>945</v>
      </c>
      <c r="G26" s="358" t="str">
        <f t="shared" si="5"/>
        <v>нд</v>
      </c>
      <c r="H26" s="352" t="s">
        <v>945</v>
      </c>
      <c r="I26" s="358" t="str">
        <f t="shared" ca="1" si="6"/>
        <v>нд</v>
      </c>
      <c r="J26" s="352" t="s">
        <v>945</v>
      </c>
      <c r="K26" s="352" t="s">
        <v>945</v>
      </c>
      <c r="L26" s="358" t="str">
        <f t="shared" ca="1" si="7"/>
        <v>нд</v>
      </c>
      <c r="M26" s="241" t="s">
        <v>945</v>
      </c>
      <c r="N26" s="247" t="e">
        <f t="shared" ca="1" si="2"/>
        <v>#VALUE!</v>
      </c>
      <c r="O26" s="353">
        <f t="shared" ca="1" si="8"/>
        <v>7.6388888888888618E-3</v>
      </c>
      <c r="P26" s="241" t="s">
        <v>945</v>
      </c>
      <c r="Q26" s="241" t="s">
        <v>945</v>
      </c>
      <c r="R26" s="241" t="s">
        <v>945</v>
      </c>
      <c r="S26" s="241" t="s">
        <v>945</v>
      </c>
      <c r="T26" s="247" t="e">
        <f t="shared" ca="1" si="3"/>
        <v>#VALUE!</v>
      </c>
      <c r="U26" s="353" t="e">
        <f t="shared" ca="1" si="9"/>
        <v>#VALUE!</v>
      </c>
      <c r="V26" s="241" t="s">
        <v>945</v>
      </c>
      <c r="W26" s="241" t="s">
        <v>945</v>
      </c>
      <c r="X26" s="235"/>
    </row>
    <row r="27" spans="1:24" ht="48" customHeight="1">
      <c r="A27" s="239" t="s">
        <v>956</v>
      </c>
      <c r="B27" s="242" t="s">
        <v>957</v>
      </c>
      <c r="C27" s="241" t="s">
        <v>945</v>
      </c>
      <c r="D27" s="358">
        <f>D44</f>
        <v>29.216989999999999</v>
      </c>
      <c r="E27" s="358" t="s">
        <v>945</v>
      </c>
      <c r="F27" s="358" t="s">
        <v>945</v>
      </c>
      <c r="G27" s="358">
        <f>G44</f>
        <v>29.216989999999999</v>
      </c>
      <c r="H27" s="358" t="str">
        <f>H44</f>
        <v>нд</v>
      </c>
      <c r="I27" s="358">
        <f>I44</f>
        <v>29.216989999999999</v>
      </c>
      <c r="J27" s="358" t="s">
        <v>945</v>
      </c>
      <c r="K27" s="358" t="s">
        <v>945</v>
      </c>
      <c r="L27" s="358">
        <f>L44</f>
        <v>29.216989999999999</v>
      </c>
      <c r="M27" s="241" t="s">
        <v>945</v>
      </c>
      <c r="N27" s="247">
        <f t="shared" si="2"/>
        <v>0</v>
      </c>
      <c r="O27" s="353">
        <f>I27/D27-1</f>
        <v>0</v>
      </c>
      <c r="P27" s="241" t="s">
        <v>945</v>
      </c>
      <c r="Q27" s="241" t="s">
        <v>945</v>
      </c>
      <c r="R27" s="241" t="s">
        <v>945</v>
      </c>
      <c r="S27" s="241" t="s">
        <v>945</v>
      </c>
      <c r="T27" s="247">
        <f t="shared" si="3"/>
        <v>0</v>
      </c>
      <c r="U27" s="353">
        <f>L27/G27-1</f>
        <v>0</v>
      </c>
      <c r="V27" s="241" t="s">
        <v>945</v>
      </c>
      <c r="W27" s="241" t="s">
        <v>945</v>
      </c>
      <c r="X27" s="235"/>
    </row>
    <row r="28" spans="1:24" ht="48" hidden="1" customHeight="1">
      <c r="A28" s="239" t="s">
        <v>958</v>
      </c>
      <c r="B28" s="240" t="s">
        <v>959</v>
      </c>
      <c r="C28" s="241" t="s">
        <v>945</v>
      </c>
      <c r="D28" s="358" t="str">
        <f t="shared" si="4"/>
        <v>нд</v>
      </c>
      <c r="E28" s="352" t="s">
        <v>945</v>
      </c>
      <c r="F28" s="352" t="s">
        <v>945</v>
      </c>
      <c r="G28" s="358" t="str">
        <f t="shared" si="5"/>
        <v>нд</v>
      </c>
      <c r="H28" s="352" t="s">
        <v>945</v>
      </c>
      <c r="I28" s="358" t="str">
        <f t="shared" ca="1" si="6"/>
        <v>нд</v>
      </c>
      <c r="J28" s="352" t="s">
        <v>945</v>
      </c>
      <c r="K28" s="352" t="s">
        <v>945</v>
      </c>
      <c r="L28" s="358" t="str">
        <f t="shared" ca="1" si="7"/>
        <v>нд</v>
      </c>
      <c r="M28" s="241" t="s">
        <v>945</v>
      </c>
      <c r="N28" s="247" t="e">
        <f t="shared" ca="1" si="2"/>
        <v>#VALUE!</v>
      </c>
      <c r="O28" s="353">
        <f t="shared" ca="1" si="8"/>
        <v>7.6388888888888618E-3</v>
      </c>
      <c r="P28" s="241" t="s">
        <v>945</v>
      </c>
      <c r="Q28" s="241" t="s">
        <v>945</v>
      </c>
      <c r="R28" s="241" t="s">
        <v>945</v>
      </c>
      <c r="S28" s="241" t="s">
        <v>945</v>
      </c>
      <c r="T28" s="247" t="e">
        <f t="shared" ca="1" si="3"/>
        <v>#VALUE!</v>
      </c>
      <c r="U28" s="353" t="e">
        <f t="shared" ca="1" si="9"/>
        <v>#VALUE!</v>
      </c>
      <c r="V28" s="241" t="s">
        <v>945</v>
      </c>
      <c r="W28" s="241" t="s">
        <v>945</v>
      </c>
      <c r="X28" s="235"/>
    </row>
    <row r="29" spans="1:24" ht="48" hidden="1" customHeight="1">
      <c r="A29" s="239" t="s">
        <v>175</v>
      </c>
      <c r="B29" s="240" t="s">
        <v>960</v>
      </c>
      <c r="C29" s="241" t="s">
        <v>945</v>
      </c>
      <c r="D29" s="358" t="str">
        <f t="shared" si="4"/>
        <v>нд</v>
      </c>
      <c r="E29" s="352" t="s">
        <v>945</v>
      </c>
      <c r="F29" s="352" t="s">
        <v>945</v>
      </c>
      <c r="G29" s="358" t="str">
        <f t="shared" si="5"/>
        <v>нд</v>
      </c>
      <c r="H29" s="352" t="s">
        <v>945</v>
      </c>
      <c r="I29" s="358" t="str">
        <f t="shared" ca="1" si="6"/>
        <v>нд</v>
      </c>
      <c r="J29" s="352" t="s">
        <v>945</v>
      </c>
      <c r="K29" s="352" t="s">
        <v>945</v>
      </c>
      <c r="L29" s="358" t="str">
        <f t="shared" ca="1" si="7"/>
        <v>нд</v>
      </c>
      <c r="M29" s="241" t="s">
        <v>945</v>
      </c>
      <c r="N29" s="247" t="e">
        <f t="shared" ca="1" si="2"/>
        <v>#VALUE!</v>
      </c>
      <c r="O29" s="353">
        <f t="shared" ca="1" si="8"/>
        <v>7.6388888888888618E-3</v>
      </c>
      <c r="P29" s="241" t="s">
        <v>945</v>
      </c>
      <c r="Q29" s="241" t="s">
        <v>945</v>
      </c>
      <c r="R29" s="241" t="s">
        <v>945</v>
      </c>
      <c r="S29" s="241" t="s">
        <v>945</v>
      </c>
      <c r="T29" s="247" t="e">
        <f t="shared" ca="1" si="3"/>
        <v>#VALUE!</v>
      </c>
      <c r="U29" s="353" t="e">
        <f t="shared" ca="1" si="9"/>
        <v>#VALUE!</v>
      </c>
      <c r="V29" s="241" t="s">
        <v>945</v>
      </c>
      <c r="W29" s="241" t="s">
        <v>945</v>
      </c>
      <c r="X29" s="235"/>
    </row>
    <row r="30" spans="1:24" ht="48" hidden="1" customHeight="1">
      <c r="A30" s="239" t="s">
        <v>177</v>
      </c>
      <c r="B30" s="240" t="s">
        <v>961</v>
      </c>
      <c r="C30" s="241" t="s">
        <v>945</v>
      </c>
      <c r="D30" s="358" t="str">
        <f t="shared" si="4"/>
        <v>нд</v>
      </c>
      <c r="E30" s="352" t="s">
        <v>945</v>
      </c>
      <c r="F30" s="352" t="s">
        <v>945</v>
      </c>
      <c r="G30" s="358" t="str">
        <f t="shared" si="5"/>
        <v>нд</v>
      </c>
      <c r="H30" s="352" t="s">
        <v>945</v>
      </c>
      <c r="I30" s="358" t="str">
        <f t="shared" ca="1" si="6"/>
        <v>нд</v>
      </c>
      <c r="J30" s="352" t="s">
        <v>945</v>
      </c>
      <c r="K30" s="352" t="s">
        <v>945</v>
      </c>
      <c r="L30" s="358" t="str">
        <f t="shared" ca="1" si="7"/>
        <v>нд</v>
      </c>
      <c r="M30" s="241" t="s">
        <v>945</v>
      </c>
      <c r="N30" s="247" t="e">
        <f t="shared" ca="1" si="2"/>
        <v>#VALUE!</v>
      </c>
      <c r="O30" s="353">
        <f t="shared" ca="1" si="8"/>
        <v>7.6388888888888618E-3</v>
      </c>
      <c r="P30" s="241" t="s">
        <v>945</v>
      </c>
      <c r="Q30" s="241" t="s">
        <v>945</v>
      </c>
      <c r="R30" s="241" t="s">
        <v>945</v>
      </c>
      <c r="S30" s="241" t="s">
        <v>945</v>
      </c>
      <c r="T30" s="247" t="e">
        <f t="shared" ca="1" si="3"/>
        <v>#VALUE!</v>
      </c>
      <c r="U30" s="353" t="e">
        <f t="shared" ca="1" si="9"/>
        <v>#VALUE!</v>
      </c>
      <c r="V30" s="241" t="s">
        <v>945</v>
      </c>
      <c r="W30" s="241" t="s">
        <v>945</v>
      </c>
      <c r="X30" s="235"/>
    </row>
    <row r="31" spans="1:24" ht="48" hidden="1" customHeight="1">
      <c r="A31" s="239" t="s">
        <v>190</v>
      </c>
      <c r="B31" s="240" t="s">
        <v>962</v>
      </c>
      <c r="C31" s="241" t="s">
        <v>945</v>
      </c>
      <c r="D31" s="358" t="str">
        <f t="shared" si="4"/>
        <v>нд</v>
      </c>
      <c r="E31" s="352" t="s">
        <v>945</v>
      </c>
      <c r="F31" s="352" t="s">
        <v>945</v>
      </c>
      <c r="G31" s="358" t="str">
        <f t="shared" si="5"/>
        <v>нд</v>
      </c>
      <c r="H31" s="352" t="s">
        <v>945</v>
      </c>
      <c r="I31" s="358" t="str">
        <f t="shared" ca="1" si="6"/>
        <v>нд</v>
      </c>
      <c r="J31" s="352" t="s">
        <v>945</v>
      </c>
      <c r="K31" s="352" t="s">
        <v>945</v>
      </c>
      <c r="L31" s="358" t="str">
        <f t="shared" ca="1" si="7"/>
        <v>нд</v>
      </c>
      <c r="M31" s="241" t="s">
        <v>945</v>
      </c>
      <c r="N31" s="247" t="e">
        <f t="shared" ca="1" si="2"/>
        <v>#VALUE!</v>
      </c>
      <c r="O31" s="353">
        <f t="shared" ca="1" si="8"/>
        <v>7.6388888888888618E-3</v>
      </c>
      <c r="P31" s="241" t="s">
        <v>945</v>
      </c>
      <c r="Q31" s="241" t="s">
        <v>945</v>
      </c>
      <c r="R31" s="241" t="s">
        <v>945</v>
      </c>
      <c r="S31" s="241" t="s">
        <v>945</v>
      </c>
      <c r="T31" s="247" t="e">
        <f t="shared" ca="1" si="3"/>
        <v>#VALUE!</v>
      </c>
      <c r="U31" s="353" t="e">
        <f t="shared" ca="1" si="9"/>
        <v>#VALUE!</v>
      </c>
      <c r="V31" s="241" t="s">
        <v>945</v>
      </c>
      <c r="W31" s="241" t="s">
        <v>945</v>
      </c>
      <c r="X31" s="235"/>
    </row>
    <row r="32" spans="1:24" ht="48" hidden="1" customHeight="1">
      <c r="A32" s="239" t="s">
        <v>191</v>
      </c>
      <c r="B32" s="240" t="s">
        <v>963</v>
      </c>
      <c r="C32" s="241" t="s">
        <v>945</v>
      </c>
      <c r="D32" s="358" t="str">
        <f t="shared" si="4"/>
        <v>нд</v>
      </c>
      <c r="E32" s="352" t="s">
        <v>945</v>
      </c>
      <c r="F32" s="352" t="s">
        <v>945</v>
      </c>
      <c r="G32" s="358" t="str">
        <f t="shared" si="5"/>
        <v>нд</v>
      </c>
      <c r="H32" s="352" t="s">
        <v>945</v>
      </c>
      <c r="I32" s="358" t="str">
        <f t="shared" ca="1" si="6"/>
        <v>нд</v>
      </c>
      <c r="J32" s="352" t="s">
        <v>945</v>
      </c>
      <c r="K32" s="352" t="s">
        <v>945</v>
      </c>
      <c r="L32" s="358" t="str">
        <f t="shared" ca="1" si="7"/>
        <v>нд</v>
      </c>
      <c r="M32" s="241" t="s">
        <v>945</v>
      </c>
      <c r="N32" s="247" t="e">
        <f t="shared" ca="1" si="2"/>
        <v>#VALUE!</v>
      </c>
      <c r="O32" s="353">
        <f t="shared" ca="1" si="8"/>
        <v>7.6388888888888618E-3</v>
      </c>
      <c r="P32" s="241" t="s">
        <v>945</v>
      </c>
      <c r="Q32" s="241" t="s">
        <v>945</v>
      </c>
      <c r="R32" s="241" t="s">
        <v>945</v>
      </c>
      <c r="S32" s="241" t="s">
        <v>945</v>
      </c>
      <c r="T32" s="247" t="e">
        <f t="shared" ca="1" si="3"/>
        <v>#VALUE!</v>
      </c>
      <c r="U32" s="353" t="e">
        <f t="shared" ca="1" si="9"/>
        <v>#VALUE!</v>
      </c>
      <c r="V32" s="241" t="s">
        <v>945</v>
      </c>
      <c r="W32" s="241" t="s">
        <v>945</v>
      </c>
      <c r="X32" s="235"/>
    </row>
    <row r="33" spans="1:24" ht="48" hidden="1" customHeight="1">
      <c r="A33" s="239" t="s">
        <v>964</v>
      </c>
      <c r="B33" s="240" t="s">
        <v>965</v>
      </c>
      <c r="C33" s="241" t="s">
        <v>945</v>
      </c>
      <c r="D33" s="358" t="str">
        <f t="shared" si="4"/>
        <v>нд</v>
      </c>
      <c r="E33" s="352" t="s">
        <v>945</v>
      </c>
      <c r="F33" s="352" t="s">
        <v>945</v>
      </c>
      <c r="G33" s="358" t="str">
        <f t="shared" si="5"/>
        <v>нд</v>
      </c>
      <c r="H33" s="352" t="s">
        <v>945</v>
      </c>
      <c r="I33" s="358" t="str">
        <f t="shared" ca="1" si="6"/>
        <v>нд</v>
      </c>
      <c r="J33" s="352" t="s">
        <v>945</v>
      </c>
      <c r="K33" s="352" t="s">
        <v>945</v>
      </c>
      <c r="L33" s="358" t="str">
        <f t="shared" ca="1" si="7"/>
        <v>нд</v>
      </c>
      <c r="M33" s="241" t="s">
        <v>945</v>
      </c>
      <c r="N33" s="247" t="e">
        <f t="shared" ca="1" si="2"/>
        <v>#VALUE!</v>
      </c>
      <c r="O33" s="353">
        <f t="shared" ca="1" si="8"/>
        <v>7.6388888888888618E-3</v>
      </c>
      <c r="P33" s="241" t="s">
        <v>945</v>
      </c>
      <c r="Q33" s="241" t="s">
        <v>945</v>
      </c>
      <c r="R33" s="241" t="s">
        <v>945</v>
      </c>
      <c r="S33" s="241" t="s">
        <v>945</v>
      </c>
      <c r="T33" s="247" t="e">
        <f t="shared" ca="1" si="3"/>
        <v>#VALUE!</v>
      </c>
      <c r="U33" s="353" t="e">
        <f t="shared" ca="1" si="9"/>
        <v>#VALUE!</v>
      </c>
      <c r="V33" s="241" t="s">
        <v>945</v>
      </c>
      <c r="W33" s="241" t="s">
        <v>945</v>
      </c>
      <c r="X33" s="235"/>
    </row>
    <row r="34" spans="1:24" ht="48" hidden="1" customHeight="1">
      <c r="A34" s="239" t="s">
        <v>193</v>
      </c>
      <c r="B34" s="240" t="s">
        <v>966</v>
      </c>
      <c r="C34" s="241" t="s">
        <v>945</v>
      </c>
      <c r="D34" s="358" t="str">
        <f t="shared" si="4"/>
        <v>нд</v>
      </c>
      <c r="E34" s="352" t="s">
        <v>945</v>
      </c>
      <c r="F34" s="352" t="s">
        <v>945</v>
      </c>
      <c r="G34" s="358" t="str">
        <f t="shared" si="5"/>
        <v>нд</v>
      </c>
      <c r="H34" s="352" t="s">
        <v>945</v>
      </c>
      <c r="I34" s="358" t="str">
        <f t="shared" ca="1" si="6"/>
        <v>нд</v>
      </c>
      <c r="J34" s="352" t="s">
        <v>945</v>
      </c>
      <c r="K34" s="352" t="s">
        <v>945</v>
      </c>
      <c r="L34" s="358" t="str">
        <f t="shared" ca="1" si="7"/>
        <v>нд</v>
      </c>
      <c r="M34" s="241" t="s">
        <v>945</v>
      </c>
      <c r="N34" s="247" t="e">
        <f t="shared" ca="1" si="2"/>
        <v>#VALUE!</v>
      </c>
      <c r="O34" s="353">
        <f t="shared" ca="1" si="8"/>
        <v>7.6388888888888618E-3</v>
      </c>
      <c r="P34" s="241" t="s">
        <v>945</v>
      </c>
      <c r="Q34" s="241" t="s">
        <v>945</v>
      </c>
      <c r="R34" s="241" t="s">
        <v>945</v>
      </c>
      <c r="S34" s="241" t="s">
        <v>945</v>
      </c>
      <c r="T34" s="247" t="e">
        <f t="shared" ca="1" si="3"/>
        <v>#VALUE!</v>
      </c>
      <c r="U34" s="353" t="e">
        <f t="shared" ca="1" si="9"/>
        <v>#VALUE!</v>
      </c>
      <c r="V34" s="241" t="s">
        <v>945</v>
      </c>
      <c r="W34" s="241" t="s">
        <v>945</v>
      </c>
      <c r="X34" s="235"/>
    </row>
    <row r="35" spans="1:24" ht="48" hidden="1" customHeight="1">
      <c r="A35" s="239" t="s">
        <v>194</v>
      </c>
      <c r="B35" s="240" t="s">
        <v>967</v>
      </c>
      <c r="C35" s="241" t="s">
        <v>945</v>
      </c>
      <c r="D35" s="358" t="str">
        <f t="shared" si="4"/>
        <v>нд</v>
      </c>
      <c r="E35" s="352" t="s">
        <v>945</v>
      </c>
      <c r="F35" s="352" t="s">
        <v>945</v>
      </c>
      <c r="G35" s="358" t="str">
        <f t="shared" si="5"/>
        <v>нд</v>
      </c>
      <c r="H35" s="352" t="s">
        <v>945</v>
      </c>
      <c r="I35" s="358" t="str">
        <f t="shared" ca="1" si="6"/>
        <v>нд</v>
      </c>
      <c r="J35" s="352" t="s">
        <v>945</v>
      </c>
      <c r="K35" s="352" t="s">
        <v>945</v>
      </c>
      <c r="L35" s="358" t="str">
        <f t="shared" ca="1" si="7"/>
        <v>нд</v>
      </c>
      <c r="M35" s="241" t="s">
        <v>945</v>
      </c>
      <c r="N35" s="247" t="e">
        <f t="shared" ca="1" si="2"/>
        <v>#VALUE!</v>
      </c>
      <c r="O35" s="353">
        <f t="shared" ca="1" si="8"/>
        <v>7.6388888888888618E-3</v>
      </c>
      <c r="P35" s="241" t="s">
        <v>945</v>
      </c>
      <c r="Q35" s="241" t="s">
        <v>945</v>
      </c>
      <c r="R35" s="241" t="s">
        <v>945</v>
      </c>
      <c r="S35" s="241" t="s">
        <v>945</v>
      </c>
      <c r="T35" s="247" t="e">
        <f t="shared" ca="1" si="3"/>
        <v>#VALUE!</v>
      </c>
      <c r="U35" s="353" t="e">
        <f t="shared" ca="1" si="9"/>
        <v>#VALUE!</v>
      </c>
      <c r="V35" s="241" t="s">
        <v>945</v>
      </c>
      <c r="W35" s="241" t="s">
        <v>945</v>
      </c>
      <c r="X35" s="235"/>
    </row>
    <row r="36" spans="1:24" ht="48" hidden="1" customHeight="1">
      <c r="A36" s="239" t="s">
        <v>204</v>
      </c>
      <c r="B36" s="240" t="s">
        <v>969</v>
      </c>
      <c r="C36" s="241" t="s">
        <v>945</v>
      </c>
      <c r="D36" s="358" t="str">
        <f t="shared" si="4"/>
        <v>нд</v>
      </c>
      <c r="E36" s="352" t="s">
        <v>945</v>
      </c>
      <c r="F36" s="352" t="s">
        <v>945</v>
      </c>
      <c r="G36" s="358" t="str">
        <f t="shared" si="5"/>
        <v>нд</v>
      </c>
      <c r="H36" s="352" t="s">
        <v>945</v>
      </c>
      <c r="I36" s="358" t="str">
        <f t="shared" ca="1" si="6"/>
        <v>нд</v>
      </c>
      <c r="J36" s="352" t="s">
        <v>945</v>
      </c>
      <c r="K36" s="352" t="s">
        <v>945</v>
      </c>
      <c r="L36" s="358" t="str">
        <f t="shared" ca="1" si="7"/>
        <v>нд</v>
      </c>
      <c r="M36" s="241" t="s">
        <v>945</v>
      </c>
      <c r="N36" s="247" t="e">
        <f t="shared" ca="1" si="2"/>
        <v>#VALUE!</v>
      </c>
      <c r="O36" s="353">
        <f t="shared" ca="1" si="8"/>
        <v>7.6388888888888618E-3</v>
      </c>
      <c r="P36" s="241" t="s">
        <v>945</v>
      </c>
      <c r="Q36" s="241" t="s">
        <v>945</v>
      </c>
      <c r="R36" s="241" t="s">
        <v>945</v>
      </c>
      <c r="S36" s="241" t="s">
        <v>945</v>
      </c>
      <c r="T36" s="247" t="e">
        <f t="shared" ca="1" si="3"/>
        <v>#VALUE!</v>
      </c>
      <c r="U36" s="353" t="e">
        <f t="shared" ca="1" si="9"/>
        <v>#VALUE!</v>
      </c>
      <c r="V36" s="241" t="s">
        <v>945</v>
      </c>
      <c r="W36" s="241" t="s">
        <v>945</v>
      </c>
      <c r="X36" s="235"/>
    </row>
    <row r="37" spans="1:24" ht="48" hidden="1" customHeight="1">
      <c r="A37" s="239" t="s">
        <v>205</v>
      </c>
      <c r="B37" s="240" t="s">
        <v>970</v>
      </c>
      <c r="C37" s="241" t="s">
        <v>945</v>
      </c>
      <c r="D37" s="358" t="str">
        <f t="shared" si="4"/>
        <v>нд</v>
      </c>
      <c r="E37" s="352" t="s">
        <v>945</v>
      </c>
      <c r="F37" s="352" t="s">
        <v>945</v>
      </c>
      <c r="G37" s="358" t="str">
        <f t="shared" si="5"/>
        <v>нд</v>
      </c>
      <c r="H37" s="352" t="s">
        <v>945</v>
      </c>
      <c r="I37" s="358" t="str">
        <f t="shared" ca="1" si="6"/>
        <v>нд</v>
      </c>
      <c r="J37" s="352" t="s">
        <v>945</v>
      </c>
      <c r="K37" s="352" t="s">
        <v>945</v>
      </c>
      <c r="L37" s="358" t="str">
        <f t="shared" ca="1" si="7"/>
        <v>нд</v>
      </c>
      <c r="M37" s="241" t="s">
        <v>945</v>
      </c>
      <c r="N37" s="247" t="e">
        <f t="shared" ca="1" si="2"/>
        <v>#VALUE!</v>
      </c>
      <c r="O37" s="353">
        <f t="shared" ca="1" si="8"/>
        <v>7.6388888888888618E-3</v>
      </c>
      <c r="P37" s="241" t="s">
        <v>945</v>
      </c>
      <c r="Q37" s="241" t="s">
        <v>945</v>
      </c>
      <c r="R37" s="241" t="s">
        <v>945</v>
      </c>
      <c r="S37" s="241" t="s">
        <v>945</v>
      </c>
      <c r="T37" s="247" t="e">
        <f t="shared" ca="1" si="3"/>
        <v>#VALUE!</v>
      </c>
      <c r="U37" s="353" t="e">
        <f t="shared" ca="1" si="9"/>
        <v>#VALUE!</v>
      </c>
      <c r="V37" s="241" t="s">
        <v>945</v>
      </c>
      <c r="W37" s="241" t="s">
        <v>945</v>
      </c>
      <c r="X37" s="235"/>
    </row>
    <row r="38" spans="1:24" ht="48" hidden="1" customHeight="1">
      <c r="A38" s="239" t="s">
        <v>971</v>
      </c>
      <c r="B38" s="240" t="s">
        <v>972</v>
      </c>
      <c r="C38" s="241" t="s">
        <v>945</v>
      </c>
      <c r="D38" s="358" t="str">
        <f t="shared" si="4"/>
        <v>нд</v>
      </c>
      <c r="E38" s="352" t="s">
        <v>945</v>
      </c>
      <c r="F38" s="352" t="s">
        <v>945</v>
      </c>
      <c r="G38" s="358" t="str">
        <f t="shared" si="5"/>
        <v>нд</v>
      </c>
      <c r="H38" s="352" t="s">
        <v>945</v>
      </c>
      <c r="I38" s="358" t="str">
        <f t="shared" ca="1" si="6"/>
        <v>нд</v>
      </c>
      <c r="J38" s="352" t="s">
        <v>945</v>
      </c>
      <c r="K38" s="352" t="s">
        <v>945</v>
      </c>
      <c r="L38" s="358" t="str">
        <f t="shared" ca="1" si="7"/>
        <v>нд</v>
      </c>
      <c r="M38" s="241" t="s">
        <v>945</v>
      </c>
      <c r="N38" s="247" t="e">
        <f t="shared" ca="1" si="2"/>
        <v>#VALUE!</v>
      </c>
      <c r="O38" s="353">
        <f t="shared" ca="1" si="8"/>
        <v>7.6388888888888618E-3</v>
      </c>
      <c r="P38" s="241" t="s">
        <v>945</v>
      </c>
      <c r="Q38" s="241" t="s">
        <v>945</v>
      </c>
      <c r="R38" s="241" t="s">
        <v>945</v>
      </c>
      <c r="S38" s="241" t="s">
        <v>945</v>
      </c>
      <c r="T38" s="247" t="e">
        <f t="shared" ca="1" si="3"/>
        <v>#VALUE!</v>
      </c>
      <c r="U38" s="353" t="e">
        <f t="shared" ca="1" si="9"/>
        <v>#VALUE!</v>
      </c>
      <c r="V38" s="241" t="s">
        <v>945</v>
      </c>
      <c r="W38" s="241" t="s">
        <v>945</v>
      </c>
      <c r="X38" s="235"/>
    </row>
    <row r="39" spans="1:24" ht="48" hidden="1" customHeight="1">
      <c r="A39" s="239" t="s">
        <v>216</v>
      </c>
      <c r="B39" s="240" t="s">
        <v>977</v>
      </c>
      <c r="C39" s="241" t="s">
        <v>945</v>
      </c>
      <c r="D39" s="358" t="str">
        <f t="shared" si="4"/>
        <v>нд</v>
      </c>
      <c r="E39" s="352" t="s">
        <v>945</v>
      </c>
      <c r="F39" s="352" t="s">
        <v>945</v>
      </c>
      <c r="G39" s="358" t="str">
        <f t="shared" si="5"/>
        <v>нд</v>
      </c>
      <c r="H39" s="352" t="s">
        <v>945</v>
      </c>
      <c r="I39" s="358" t="str">
        <f t="shared" ca="1" si="6"/>
        <v>нд</v>
      </c>
      <c r="J39" s="352" t="s">
        <v>945</v>
      </c>
      <c r="K39" s="352" t="s">
        <v>945</v>
      </c>
      <c r="L39" s="358" t="str">
        <f t="shared" ca="1" si="7"/>
        <v>нд</v>
      </c>
      <c r="M39" s="241" t="s">
        <v>945</v>
      </c>
      <c r="N39" s="247" t="e">
        <f t="shared" ca="1" si="2"/>
        <v>#VALUE!</v>
      </c>
      <c r="O39" s="353">
        <f t="shared" ca="1" si="8"/>
        <v>7.6388888888888618E-3</v>
      </c>
      <c r="P39" s="241" t="s">
        <v>945</v>
      </c>
      <c r="Q39" s="241" t="s">
        <v>945</v>
      </c>
      <c r="R39" s="241" t="s">
        <v>945</v>
      </c>
      <c r="S39" s="241" t="s">
        <v>945</v>
      </c>
      <c r="T39" s="247" t="e">
        <f t="shared" ca="1" si="3"/>
        <v>#VALUE!</v>
      </c>
      <c r="U39" s="353" t="e">
        <f t="shared" ca="1" si="9"/>
        <v>#VALUE!</v>
      </c>
      <c r="V39" s="241" t="s">
        <v>945</v>
      </c>
      <c r="W39" s="241" t="s">
        <v>945</v>
      </c>
      <c r="X39" s="235"/>
    </row>
    <row r="40" spans="1:24" ht="48" hidden="1" customHeight="1">
      <c r="A40" s="239" t="s">
        <v>978</v>
      </c>
      <c r="B40" s="240" t="s">
        <v>979</v>
      </c>
      <c r="C40" s="241" t="s">
        <v>945</v>
      </c>
      <c r="D40" s="358" t="str">
        <f t="shared" si="4"/>
        <v>нд</v>
      </c>
      <c r="E40" s="352" t="s">
        <v>945</v>
      </c>
      <c r="F40" s="352" t="s">
        <v>945</v>
      </c>
      <c r="G40" s="358" t="str">
        <f t="shared" si="5"/>
        <v>нд</v>
      </c>
      <c r="H40" s="352" t="s">
        <v>945</v>
      </c>
      <c r="I40" s="358" t="str">
        <f t="shared" ca="1" si="6"/>
        <v>нд</v>
      </c>
      <c r="J40" s="352" t="s">
        <v>945</v>
      </c>
      <c r="K40" s="352" t="s">
        <v>945</v>
      </c>
      <c r="L40" s="358" t="str">
        <f t="shared" ca="1" si="7"/>
        <v>нд</v>
      </c>
      <c r="M40" s="241" t="s">
        <v>945</v>
      </c>
      <c r="N40" s="247" t="e">
        <f t="shared" ca="1" si="2"/>
        <v>#VALUE!</v>
      </c>
      <c r="O40" s="353">
        <f t="shared" ca="1" si="8"/>
        <v>7.6388888888888618E-3</v>
      </c>
      <c r="P40" s="241" t="s">
        <v>945</v>
      </c>
      <c r="Q40" s="241" t="s">
        <v>945</v>
      </c>
      <c r="R40" s="241" t="s">
        <v>945</v>
      </c>
      <c r="S40" s="241" t="s">
        <v>945</v>
      </c>
      <c r="T40" s="247" t="e">
        <f t="shared" ca="1" si="3"/>
        <v>#VALUE!</v>
      </c>
      <c r="U40" s="353" t="e">
        <f t="shared" ca="1" si="9"/>
        <v>#VALUE!</v>
      </c>
      <c r="V40" s="241" t="s">
        <v>945</v>
      </c>
      <c r="W40" s="241" t="s">
        <v>945</v>
      </c>
      <c r="X40" s="235"/>
    </row>
    <row r="41" spans="1:24" ht="48" hidden="1" customHeight="1">
      <c r="A41" s="239" t="s">
        <v>980</v>
      </c>
      <c r="B41" s="240" t="s">
        <v>981</v>
      </c>
      <c r="C41" s="241" t="s">
        <v>945</v>
      </c>
      <c r="D41" s="358" t="str">
        <f t="shared" si="4"/>
        <v>нд</v>
      </c>
      <c r="E41" s="352" t="s">
        <v>945</v>
      </c>
      <c r="F41" s="352" t="s">
        <v>945</v>
      </c>
      <c r="G41" s="358" t="str">
        <f t="shared" si="5"/>
        <v>нд</v>
      </c>
      <c r="H41" s="352" t="s">
        <v>945</v>
      </c>
      <c r="I41" s="358" t="str">
        <f t="shared" ca="1" si="6"/>
        <v>нд</v>
      </c>
      <c r="J41" s="352" t="s">
        <v>945</v>
      </c>
      <c r="K41" s="352" t="s">
        <v>945</v>
      </c>
      <c r="L41" s="358" t="str">
        <f t="shared" ca="1" si="7"/>
        <v>нд</v>
      </c>
      <c r="M41" s="241" t="s">
        <v>945</v>
      </c>
      <c r="N41" s="247" t="e">
        <f t="shared" ca="1" si="2"/>
        <v>#VALUE!</v>
      </c>
      <c r="O41" s="353">
        <f t="shared" ca="1" si="8"/>
        <v>7.6388888888888618E-3</v>
      </c>
      <c r="P41" s="241" t="s">
        <v>945</v>
      </c>
      <c r="Q41" s="241" t="s">
        <v>945</v>
      </c>
      <c r="R41" s="241" t="s">
        <v>945</v>
      </c>
      <c r="S41" s="241" t="s">
        <v>945</v>
      </c>
      <c r="T41" s="247" t="e">
        <f t="shared" ca="1" si="3"/>
        <v>#VALUE!</v>
      </c>
      <c r="U41" s="353" t="e">
        <f t="shared" ca="1" si="9"/>
        <v>#VALUE!</v>
      </c>
      <c r="V41" s="241" t="s">
        <v>945</v>
      </c>
      <c r="W41" s="241" t="s">
        <v>945</v>
      </c>
      <c r="X41" s="235"/>
    </row>
    <row r="42" spans="1:24" ht="48" hidden="1" customHeight="1">
      <c r="A42" s="239" t="s">
        <v>217</v>
      </c>
      <c r="B42" s="240" t="s">
        <v>982</v>
      </c>
      <c r="C42" s="241" t="s">
        <v>945</v>
      </c>
      <c r="D42" s="358" t="str">
        <f t="shared" si="4"/>
        <v>нд</v>
      </c>
      <c r="E42" s="352" t="s">
        <v>945</v>
      </c>
      <c r="F42" s="352" t="s">
        <v>945</v>
      </c>
      <c r="G42" s="358" t="str">
        <f t="shared" si="5"/>
        <v>нд</v>
      </c>
      <c r="H42" s="352" t="s">
        <v>945</v>
      </c>
      <c r="I42" s="358" t="str">
        <f t="shared" ca="1" si="6"/>
        <v>нд</v>
      </c>
      <c r="J42" s="352" t="s">
        <v>945</v>
      </c>
      <c r="K42" s="352" t="s">
        <v>945</v>
      </c>
      <c r="L42" s="358" t="str">
        <f t="shared" ca="1" si="7"/>
        <v>нд</v>
      </c>
      <c r="M42" s="241" t="s">
        <v>945</v>
      </c>
      <c r="N42" s="247" t="e">
        <f t="shared" ca="1" si="2"/>
        <v>#VALUE!</v>
      </c>
      <c r="O42" s="353">
        <f t="shared" ca="1" si="8"/>
        <v>7.6388888888888618E-3</v>
      </c>
      <c r="P42" s="241" t="s">
        <v>945</v>
      </c>
      <c r="Q42" s="241" t="s">
        <v>945</v>
      </c>
      <c r="R42" s="241" t="s">
        <v>945</v>
      </c>
      <c r="S42" s="241" t="s">
        <v>945</v>
      </c>
      <c r="T42" s="247" t="e">
        <f t="shared" ca="1" si="3"/>
        <v>#VALUE!</v>
      </c>
      <c r="U42" s="353" t="e">
        <f t="shared" ca="1" si="9"/>
        <v>#VALUE!</v>
      </c>
      <c r="V42" s="241" t="s">
        <v>945</v>
      </c>
      <c r="W42" s="241" t="s">
        <v>945</v>
      </c>
      <c r="X42" s="235"/>
    </row>
    <row r="43" spans="1:24" ht="48" hidden="1" customHeight="1">
      <c r="A43" s="239" t="s">
        <v>286</v>
      </c>
      <c r="B43" s="240" t="s">
        <v>983</v>
      </c>
      <c r="C43" s="241" t="s">
        <v>945</v>
      </c>
      <c r="D43" s="358" t="str">
        <f t="shared" si="4"/>
        <v>нд</v>
      </c>
      <c r="E43" s="352" t="s">
        <v>945</v>
      </c>
      <c r="F43" s="352" t="s">
        <v>945</v>
      </c>
      <c r="G43" s="358" t="str">
        <f t="shared" si="5"/>
        <v>нд</v>
      </c>
      <c r="H43" s="352" t="s">
        <v>945</v>
      </c>
      <c r="I43" s="358" t="str">
        <f t="shared" ca="1" si="6"/>
        <v>нд</v>
      </c>
      <c r="J43" s="352" t="s">
        <v>945</v>
      </c>
      <c r="K43" s="352" t="s">
        <v>945</v>
      </c>
      <c r="L43" s="358" t="str">
        <f t="shared" ca="1" si="7"/>
        <v>нд</v>
      </c>
      <c r="M43" s="241" t="s">
        <v>945</v>
      </c>
      <c r="N43" s="247" t="e">
        <f t="shared" ca="1" si="2"/>
        <v>#VALUE!</v>
      </c>
      <c r="O43" s="353">
        <f t="shared" ca="1" si="8"/>
        <v>7.6388888888888618E-3</v>
      </c>
      <c r="P43" s="241" t="s">
        <v>945</v>
      </c>
      <c r="Q43" s="241" t="s">
        <v>945</v>
      </c>
      <c r="R43" s="241" t="s">
        <v>945</v>
      </c>
      <c r="S43" s="241" t="s">
        <v>945</v>
      </c>
      <c r="T43" s="247" t="e">
        <f t="shared" ca="1" si="3"/>
        <v>#VALUE!</v>
      </c>
      <c r="U43" s="353" t="e">
        <f t="shared" ca="1" si="9"/>
        <v>#VALUE!</v>
      </c>
      <c r="V43" s="241" t="s">
        <v>945</v>
      </c>
      <c r="W43" s="241" t="s">
        <v>945</v>
      </c>
      <c r="X43" s="235"/>
    </row>
    <row r="44" spans="1:24" ht="48" customHeight="1">
      <c r="A44" s="239" t="s">
        <v>288</v>
      </c>
      <c r="B44" s="242" t="s">
        <v>984</v>
      </c>
      <c r="C44" s="241" t="s">
        <v>945</v>
      </c>
      <c r="D44" s="358">
        <f>D45+D46+D47</f>
        <v>29.216989999999999</v>
      </c>
      <c r="E44" s="352" t="s">
        <v>945</v>
      </c>
      <c r="F44" s="352" t="s">
        <v>945</v>
      </c>
      <c r="G44" s="358">
        <f>G45+G46+G47</f>
        <v>29.216989999999999</v>
      </c>
      <c r="H44" s="352" t="s">
        <v>945</v>
      </c>
      <c r="I44" s="358">
        <f>I45+I46+I47</f>
        <v>29.216989999999999</v>
      </c>
      <c r="J44" s="352" t="s">
        <v>945</v>
      </c>
      <c r="K44" s="352" t="s">
        <v>945</v>
      </c>
      <c r="L44" s="358">
        <f>L45+L46+L47</f>
        <v>29.216989999999999</v>
      </c>
      <c r="M44" s="241" t="s">
        <v>945</v>
      </c>
      <c r="N44" s="247">
        <f t="shared" si="2"/>
        <v>0</v>
      </c>
      <c r="O44" s="353">
        <f>I44/D44-1</f>
        <v>0</v>
      </c>
      <c r="P44" s="241" t="s">
        <v>945</v>
      </c>
      <c r="Q44" s="241" t="s">
        <v>945</v>
      </c>
      <c r="R44" s="241" t="s">
        <v>945</v>
      </c>
      <c r="S44" s="241" t="s">
        <v>945</v>
      </c>
      <c r="T44" s="247">
        <f t="shared" si="3"/>
        <v>0</v>
      </c>
      <c r="U44" s="353">
        <f>L44/G44-1</f>
        <v>0</v>
      </c>
      <c r="V44" s="241" t="s">
        <v>945</v>
      </c>
      <c r="W44" s="241" t="s">
        <v>945</v>
      </c>
      <c r="X44" s="235"/>
    </row>
    <row r="45" spans="1:24" ht="48" customHeight="1">
      <c r="A45" s="239" t="s">
        <v>985</v>
      </c>
      <c r="B45" s="240" t="s">
        <v>995</v>
      </c>
      <c r="C45" s="241" t="s">
        <v>996</v>
      </c>
      <c r="D45" s="388">
        <f>G45</f>
        <v>6.3899999999999998E-3</v>
      </c>
      <c r="E45" s="352" t="s">
        <v>945</v>
      </c>
      <c r="F45" s="352" t="s">
        <v>945</v>
      </c>
      <c r="G45" s="358">
        <f>L45</f>
        <v>6.3899999999999998E-3</v>
      </c>
      <c r="H45" s="352" t="s">
        <v>945</v>
      </c>
      <c r="I45" s="358">
        <f>L45</f>
        <v>6.3899999999999998E-3</v>
      </c>
      <c r="J45" s="352" t="s">
        <v>945</v>
      </c>
      <c r="K45" s="352" t="s">
        <v>945</v>
      </c>
      <c r="L45" s="358">
        <v>6.3899999999999998E-3</v>
      </c>
      <c r="M45" s="241" t="s">
        <v>945</v>
      </c>
      <c r="N45" s="247">
        <f t="shared" ref="N45:N46" si="10">I45-D45</f>
        <v>0</v>
      </c>
      <c r="O45" s="353">
        <v>0</v>
      </c>
      <c r="P45" s="241" t="s">
        <v>945</v>
      </c>
      <c r="Q45" s="241" t="s">
        <v>945</v>
      </c>
      <c r="R45" s="241" t="s">
        <v>945</v>
      </c>
      <c r="S45" s="241" t="s">
        <v>945</v>
      </c>
      <c r="T45" s="247">
        <f t="shared" ref="T45" si="11">L45-G45</f>
        <v>0</v>
      </c>
      <c r="U45" s="353">
        <f t="shared" ref="U45:U47" si="12">L45/G45-1</f>
        <v>0</v>
      </c>
      <c r="V45" s="241" t="s">
        <v>945</v>
      </c>
      <c r="W45" s="241" t="s">
        <v>945</v>
      </c>
      <c r="X45" s="419"/>
    </row>
    <row r="46" spans="1:24" ht="63" customHeight="1">
      <c r="A46" s="239" t="s">
        <v>986</v>
      </c>
      <c r="B46" s="354" t="s">
        <v>997</v>
      </c>
      <c r="C46" s="241" t="s">
        <v>998</v>
      </c>
      <c r="D46" s="388">
        <f>G46</f>
        <v>7.0185000000000004</v>
      </c>
      <c r="E46" s="352" t="s">
        <v>945</v>
      </c>
      <c r="F46" s="352" t="s">
        <v>945</v>
      </c>
      <c r="G46" s="358">
        <f>L46</f>
        <v>7.0185000000000004</v>
      </c>
      <c r="H46" s="352" t="s">
        <v>945</v>
      </c>
      <c r="I46" s="358">
        <f t="shared" ref="I46:I47" si="13">L46</f>
        <v>7.0185000000000004</v>
      </c>
      <c r="J46" s="352" t="s">
        <v>945</v>
      </c>
      <c r="K46" s="352" t="s">
        <v>945</v>
      </c>
      <c r="L46" s="358">
        <f>6.5517+0.4668</f>
        <v>7.0185000000000004</v>
      </c>
      <c r="M46" s="241" t="s">
        <v>945</v>
      </c>
      <c r="N46" s="247">
        <f t="shared" si="10"/>
        <v>0</v>
      </c>
      <c r="O46" s="353">
        <v>0</v>
      </c>
      <c r="P46" s="241" t="s">
        <v>945</v>
      </c>
      <c r="Q46" s="241" t="s">
        <v>945</v>
      </c>
      <c r="R46" s="241" t="s">
        <v>945</v>
      </c>
      <c r="S46" s="241" t="s">
        <v>945</v>
      </c>
      <c r="T46" s="247">
        <f>L46-G46</f>
        <v>0</v>
      </c>
      <c r="U46" s="353">
        <f t="shared" si="12"/>
        <v>0</v>
      </c>
      <c r="V46" s="241" t="s">
        <v>945</v>
      </c>
      <c r="W46" s="241" t="s">
        <v>945</v>
      </c>
      <c r="X46" s="419"/>
    </row>
    <row r="47" spans="1:24" ht="31.5">
      <c r="A47" s="239" t="s">
        <v>1007</v>
      </c>
      <c r="B47" s="387" t="s">
        <v>1008</v>
      </c>
      <c r="C47" s="241" t="s">
        <v>1009</v>
      </c>
      <c r="D47" s="388">
        <f>G47</f>
        <v>22.1921</v>
      </c>
      <c r="E47" s="352" t="s">
        <v>945</v>
      </c>
      <c r="F47" s="352" t="s">
        <v>945</v>
      </c>
      <c r="G47" s="388">
        <f>L47</f>
        <v>22.1921</v>
      </c>
      <c r="H47" s="388"/>
      <c r="I47" s="358">
        <f t="shared" si="13"/>
        <v>22.1921</v>
      </c>
      <c r="J47" s="352" t="s">
        <v>945</v>
      </c>
      <c r="K47" s="352" t="s">
        <v>945</v>
      </c>
      <c r="L47" s="388">
        <v>22.1921</v>
      </c>
      <c r="M47" s="241" t="s">
        <v>945</v>
      </c>
      <c r="N47" s="247">
        <f>I47-D47</f>
        <v>0</v>
      </c>
      <c r="O47" s="353">
        <v>0</v>
      </c>
      <c r="P47" s="241" t="s">
        <v>945</v>
      </c>
      <c r="Q47" s="241" t="s">
        <v>945</v>
      </c>
      <c r="R47" s="241" t="s">
        <v>945</v>
      </c>
      <c r="S47" s="241" t="s">
        <v>945</v>
      </c>
      <c r="T47" s="247">
        <f>L47-G47</f>
        <v>0</v>
      </c>
      <c r="U47" s="353">
        <f t="shared" si="12"/>
        <v>0</v>
      </c>
      <c r="V47" s="241" t="s">
        <v>945</v>
      </c>
      <c r="W47" s="241" t="s">
        <v>945</v>
      </c>
      <c r="X47" s="398"/>
    </row>
    <row r="50" spans="2:2" ht="18.75">
      <c r="B50" s="309"/>
    </row>
    <row r="51" spans="2:2" ht="18.75">
      <c r="B51" s="309" t="s">
        <v>1029</v>
      </c>
    </row>
  </sheetData>
  <customSheetViews>
    <customSheetView guid="{500C2F4F-1743-499A-A051-20565DBF52B2}" scale="80" showPageBreaks="1" printArea="1" view="pageBreakPreview">
      <selection activeCell="V19" sqref="V19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33">
    <mergeCell ref="M18:M19"/>
    <mergeCell ref="D17:H17"/>
    <mergeCell ref="I17:M17"/>
    <mergeCell ref="I18:I19"/>
    <mergeCell ref="J18:J19"/>
    <mergeCell ref="K18:K19"/>
    <mergeCell ref="L18:L19"/>
    <mergeCell ref="N15:W16"/>
    <mergeCell ref="N17:O18"/>
    <mergeCell ref="P17:Q18"/>
    <mergeCell ref="R17:S18"/>
    <mergeCell ref="T17:U18"/>
    <mergeCell ref="A4:X4"/>
    <mergeCell ref="A5:X5"/>
    <mergeCell ref="A7:X7"/>
    <mergeCell ref="A8:X8"/>
    <mergeCell ref="A10:X10"/>
    <mergeCell ref="A11:X11"/>
    <mergeCell ref="A12:X12"/>
    <mergeCell ref="A13:X13"/>
    <mergeCell ref="A14:X14"/>
    <mergeCell ref="A15:A19"/>
    <mergeCell ref="B15:B19"/>
    <mergeCell ref="D16:M16"/>
    <mergeCell ref="C15:C19"/>
    <mergeCell ref="V17:W18"/>
    <mergeCell ref="D15:M15"/>
    <mergeCell ref="X15:X19"/>
    <mergeCell ref="D18:D19"/>
    <mergeCell ref="E18:E19"/>
    <mergeCell ref="F18:F19"/>
    <mergeCell ref="G18:G19"/>
    <mergeCell ref="H18:H19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42" fitToHeight="0" orientation="landscape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51"/>
  <sheetViews>
    <sheetView view="pageBreakPreview" topLeftCell="A13" zoomScale="70" zoomScaleSheetLayoutView="70" workbookViewId="0">
      <selection activeCell="Q50" sqref="Q50"/>
    </sheetView>
  </sheetViews>
  <sheetFormatPr defaultColWidth="9" defaultRowHeight="15.75"/>
  <cols>
    <col min="1" max="1" width="13" style="33" customWidth="1"/>
    <col min="2" max="2" width="32.75" style="33" customWidth="1"/>
    <col min="3" max="3" width="16.375" style="33" customWidth="1"/>
    <col min="4" max="4" width="18" style="33" customWidth="1"/>
    <col min="5" max="5" width="17.5" style="33" customWidth="1"/>
    <col min="6" max="6" width="9" style="33" customWidth="1"/>
    <col min="7" max="7" width="9.125" style="33" customWidth="1"/>
    <col min="8" max="17" width="11.25" style="33" customWidth="1"/>
    <col min="18" max="18" width="9.25" style="33" customWidth="1"/>
    <col min="19" max="19" width="10.125" style="33" customWidth="1"/>
    <col min="20" max="20" width="11.75" style="33" customWidth="1"/>
    <col min="21" max="21" width="9.375" style="33" customWidth="1"/>
    <col min="22" max="22" width="29.625" style="33" customWidth="1"/>
    <col min="23" max="23" width="10.875" style="33" customWidth="1"/>
    <col min="24" max="24" width="13.25" style="33" customWidth="1"/>
    <col min="25" max="26" width="10.625" style="33" customWidth="1"/>
    <col min="27" max="27" width="12.125" style="33" customWidth="1"/>
    <col min="28" max="28" width="10.625" style="33" customWidth="1"/>
    <col min="29" max="29" width="22.75" style="33" customWidth="1"/>
    <col min="30" max="67" width="10.625" style="33" customWidth="1"/>
    <col min="68" max="68" width="12.125" style="33" customWidth="1"/>
    <col min="69" max="69" width="11.5" style="33" customWidth="1"/>
    <col min="70" max="70" width="14.125" style="33" customWidth="1"/>
    <col min="71" max="71" width="15.125" style="33" customWidth="1"/>
    <col min="72" max="72" width="13" style="33" customWidth="1"/>
    <col min="73" max="73" width="11.75" style="33" customWidth="1"/>
    <col min="74" max="74" width="17.5" style="33" customWidth="1"/>
    <col min="75" max="16384" width="9" style="33"/>
  </cols>
  <sheetData>
    <row r="1" spans="1:28" ht="18.75">
      <c r="V1" s="40" t="s">
        <v>64</v>
      </c>
    </row>
    <row r="2" spans="1:28" ht="18.75">
      <c r="V2" s="41" t="s">
        <v>0</v>
      </c>
    </row>
    <row r="3" spans="1:28" ht="18.75">
      <c r="V3" s="30" t="s">
        <v>925</v>
      </c>
    </row>
    <row r="4" spans="1:28" s="42" customFormat="1" ht="18.75">
      <c r="A4" s="466" t="s">
        <v>908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162"/>
      <c r="X4" s="162"/>
      <c r="Y4" s="162"/>
      <c r="Z4" s="162"/>
      <c r="AA4" s="162"/>
    </row>
    <row r="5" spans="1:28" s="42" customFormat="1" ht="18.75" customHeight="1">
      <c r="A5" s="469" t="str">
        <f>'10квФ'!A5:T5</f>
        <v>за 3 квартал 2025 года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163"/>
      <c r="X5" s="163"/>
      <c r="Y5" s="163"/>
      <c r="Z5" s="163"/>
      <c r="AA5" s="163"/>
      <c r="AB5" s="163"/>
    </row>
    <row r="6" spans="1:28" s="42" customFormat="1" ht="18.75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</row>
    <row r="7" spans="1:28" s="42" customFormat="1" ht="18.75" customHeight="1">
      <c r="A7" s="470" t="str">
        <f>'1Ф'!A7:AC7</f>
        <v>Отчет о реализации инвестиционной программы  филиала "Брянскэнергосбыт" ООО "Газпром энергосбыт Брянск"</v>
      </c>
      <c r="B7" s="470"/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70"/>
      <c r="V7" s="470"/>
      <c r="W7" s="163"/>
      <c r="X7" s="163"/>
      <c r="Y7" s="163"/>
      <c r="Z7" s="163"/>
      <c r="AA7" s="163"/>
    </row>
    <row r="8" spans="1:28">
      <c r="A8" s="468" t="s">
        <v>83</v>
      </c>
      <c r="B8" s="468"/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3"/>
      <c r="X8" s="43"/>
      <c r="Y8" s="43"/>
      <c r="Z8" s="43"/>
      <c r="AA8" s="43"/>
    </row>
    <row r="9" spans="1:28">
      <c r="A9" s="150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</row>
    <row r="10" spans="1:28" ht="18.75">
      <c r="A10" s="470" t="str">
        <f>'1Ф'!A10:AC10</f>
        <v>Год раскрытия информации: 2025 год</v>
      </c>
      <c r="B10" s="470"/>
      <c r="C10" s="470"/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470"/>
      <c r="U10" s="470"/>
      <c r="V10" s="470"/>
      <c r="W10" s="165"/>
      <c r="X10" s="165"/>
      <c r="Y10" s="165"/>
      <c r="Z10" s="165"/>
      <c r="AA10" s="165"/>
    </row>
    <row r="11" spans="1:28" ht="18.75">
      <c r="AA11" s="41"/>
    </row>
    <row r="12" spans="1:28" ht="18.75">
      <c r="A12" s="470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70"/>
      <c r="C12" s="470"/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210"/>
      <c r="X12" s="210"/>
      <c r="Y12" s="210"/>
      <c r="Z12" s="166"/>
      <c r="AA12" s="166"/>
    </row>
    <row r="13" spans="1:28">
      <c r="A13" s="468"/>
      <c r="B13" s="468"/>
      <c r="C13" s="468"/>
      <c r="D13" s="468"/>
      <c r="E13" s="468"/>
      <c r="F13" s="468"/>
      <c r="G13" s="468"/>
      <c r="H13" s="468"/>
      <c r="I13" s="468"/>
      <c r="J13" s="468"/>
      <c r="K13" s="468"/>
      <c r="L13" s="468"/>
      <c r="M13" s="468"/>
      <c r="N13" s="468"/>
      <c r="O13" s="468"/>
      <c r="P13" s="468"/>
      <c r="Q13" s="468"/>
      <c r="R13" s="468"/>
      <c r="S13" s="468"/>
      <c r="T13" s="468"/>
      <c r="U13" s="468"/>
      <c r="V13" s="468"/>
      <c r="W13" s="43"/>
      <c r="X13" s="43"/>
      <c r="Y13" s="43"/>
      <c r="Z13" s="43"/>
      <c r="AA13" s="43"/>
    </row>
    <row r="14" spans="1:28" ht="26.25" customHeight="1">
      <c r="A14" s="467"/>
      <c r="B14" s="467"/>
      <c r="C14" s="467"/>
      <c r="D14" s="467"/>
      <c r="E14" s="467"/>
      <c r="F14" s="467"/>
      <c r="G14" s="467"/>
      <c r="H14" s="467"/>
      <c r="I14" s="467"/>
      <c r="J14" s="467"/>
      <c r="K14" s="467"/>
      <c r="L14" s="467"/>
      <c r="M14" s="467"/>
      <c r="N14" s="467"/>
      <c r="O14" s="467"/>
      <c r="P14" s="467"/>
      <c r="Q14" s="467"/>
      <c r="R14" s="467"/>
      <c r="S14" s="467"/>
      <c r="T14" s="467"/>
      <c r="U14" s="467"/>
      <c r="V14" s="467"/>
      <c r="W14" s="211"/>
      <c r="X14" s="211"/>
      <c r="Y14" s="211"/>
      <c r="Z14" s="211"/>
    </row>
    <row r="15" spans="1:28" ht="130.5" customHeight="1">
      <c r="A15" s="445" t="s">
        <v>72</v>
      </c>
      <c r="B15" s="442" t="s">
        <v>20</v>
      </c>
      <c r="C15" s="442" t="s">
        <v>5</v>
      </c>
      <c r="D15" s="445" t="s">
        <v>931</v>
      </c>
      <c r="E15" s="445" t="s">
        <v>1056</v>
      </c>
      <c r="F15" s="442" t="s">
        <v>1057</v>
      </c>
      <c r="G15" s="442"/>
      <c r="H15" s="462" t="s">
        <v>1058</v>
      </c>
      <c r="I15" s="565"/>
      <c r="J15" s="565"/>
      <c r="K15" s="565"/>
      <c r="L15" s="565"/>
      <c r="M15" s="565"/>
      <c r="N15" s="565"/>
      <c r="O15" s="565"/>
      <c r="P15" s="565"/>
      <c r="Q15" s="463"/>
      <c r="R15" s="442" t="s">
        <v>941</v>
      </c>
      <c r="S15" s="442"/>
      <c r="T15" s="454" t="s">
        <v>861</v>
      </c>
      <c r="U15" s="456"/>
      <c r="V15" s="445" t="s">
        <v>7</v>
      </c>
    </row>
    <row r="16" spans="1:28" ht="35.25" customHeight="1">
      <c r="A16" s="446"/>
      <c r="B16" s="442"/>
      <c r="C16" s="442"/>
      <c r="D16" s="446"/>
      <c r="E16" s="446"/>
      <c r="F16" s="437" t="s">
        <v>4</v>
      </c>
      <c r="G16" s="437" t="s">
        <v>15</v>
      </c>
      <c r="H16" s="442" t="s">
        <v>14</v>
      </c>
      <c r="I16" s="442"/>
      <c r="J16" s="442" t="s">
        <v>79</v>
      </c>
      <c r="K16" s="442"/>
      <c r="L16" s="442" t="s">
        <v>80</v>
      </c>
      <c r="M16" s="442"/>
      <c r="N16" s="454" t="s">
        <v>81</v>
      </c>
      <c r="O16" s="456"/>
      <c r="P16" s="454" t="s">
        <v>82</v>
      </c>
      <c r="Q16" s="456"/>
      <c r="R16" s="437" t="s">
        <v>4</v>
      </c>
      <c r="S16" s="437" t="s">
        <v>15</v>
      </c>
      <c r="T16" s="457"/>
      <c r="U16" s="459"/>
      <c r="V16" s="446"/>
    </row>
    <row r="17" spans="1:22" ht="35.25" customHeight="1">
      <c r="A17" s="446"/>
      <c r="B17" s="442"/>
      <c r="C17" s="442"/>
      <c r="D17" s="446"/>
      <c r="E17" s="446"/>
      <c r="F17" s="437"/>
      <c r="G17" s="437"/>
      <c r="H17" s="442"/>
      <c r="I17" s="442"/>
      <c r="J17" s="442"/>
      <c r="K17" s="442"/>
      <c r="L17" s="442"/>
      <c r="M17" s="442"/>
      <c r="N17" s="563"/>
      <c r="O17" s="564"/>
      <c r="P17" s="563"/>
      <c r="Q17" s="564"/>
      <c r="R17" s="437"/>
      <c r="S17" s="437"/>
      <c r="T17" s="563"/>
      <c r="U17" s="564"/>
      <c r="V17" s="446"/>
    </row>
    <row r="18" spans="1:22" ht="65.25" customHeight="1">
      <c r="A18" s="447"/>
      <c r="B18" s="442"/>
      <c r="C18" s="442"/>
      <c r="D18" s="447"/>
      <c r="E18" s="447"/>
      <c r="F18" s="437"/>
      <c r="G18" s="437"/>
      <c r="H18" s="151" t="s">
        <v>9</v>
      </c>
      <c r="I18" s="151" t="s">
        <v>27</v>
      </c>
      <c r="J18" s="422" t="s">
        <v>9</v>
      </c>
      <c r="K18" s="422" t="s">
        <v>27</v>
      </c>
      <c r="L18" s="151" t="s">
        <v>9</v>
      </c>
      <c r="M18" s="151" t="s">
        <v>27</v>
      </c>
      <c r="N18" s="168" t="s">
        <v>9</v>
      </c>
      <c r="O18" s="168" t="s">
        <v>27</v>
      </c>
      <c r="P18" s="168" t="s">
        <v>9</v>
      </c>
      <c r="Q18" s="168" t="s">
        <v>27</v>
      </c>
      <c r="R18" s="437"/>
      <c r="S18" s="437"/>
      <c r="T18" s="196" t="s">
        <v>935</v>
      </c>
      <c r="U18" s="167" t="s">
        <v>8</v>
      </c>
      <c r="V18" s="447"/>
    </row>
    <row r="19" spans="1:22" ht="20.25" customHeight="1">
      <c r="A19" s="151">
        <v>1</v>
      </c>
      <c r="B19" s="151">
        <f>A19+1</f>
        <v>2</v>
      </c>
      <c r="C19" s="151">
        <f t="shared" ref="C19:V19" si="0">B19+1</f>
        <v>3</v>
      </c>
      <c r="D19" s="151">
        <f t="shared" si="0"/>
        <v>4</v>
      </c>
      <c r="E19" s="151">
        <f t="shared" si="0"/>
        <v>5</v>
      </c>
      <c r="F19" s="151">
        <f t="shared" si="0"/>
        <v>6</v>
      </c>
      <c r="G19" s="151">
        <f t="shared" si="0"/>
        <v>7</v>
      </c>
      <c r="H19" s="151">
        <f t="shared" si="0"/>
        <v>8</v>
      </c>
      <c r="I19" s="151">
        <f t="shared" si="0"/>
        <v>9</v>
      </c>
      <c r="J19" s="151">
        <f t="shared" si="0"/>
        <v>10</v>
      </c>
      <c r="K19" s="151">
        <f t="shared" si="0"/>
        <v>11</v>
      </c>
      <c r="L19" s="151">
        <f t="shared" si="0"/>
        <v>12</v>
      </c>
      <c r="M19" s="151">
        <f t="shared" si="0"/>
        <v>13</v>
      </c>
      <c r="N19" s="151">
        <f t="shared" si="0"/>
        <v>14</v>
      </c>
      <c r="O19" s="151">
        <f t="shared" si="0"/>
        <v>15</v>
      </c>
      <c r="P19" s="151">
        <f t="shared" si="0"/>
        <v>16</v>
      </c>
      <c r="Q19" s="151">
        <f t="shared" si="0"/>
        <v>17</v>
      </c>
      <c r="R19" s="151">
        <f t="shared" si="0"/>
        <v>18</v>
      </c>
      <c r="S19" s="151">
        <f t="shared" si="0"/>
        <v>19</v>
      </c>
      <c r="T19" s="151">
        <f t="shared" si="0"/>
        <v>20</v>
      </c>
      <c r="U19" s="151">
        <f t="shared" si="0"/>
        <v>21</v>
      </c>
      <c r="V19" s="151">
        <f t="shared" si="0"/>
        <v>22</v>
      </c>
    </row>
    <row r="20" spans="1:22" ht="48" customHeight="1">
      <c r="A20" s="239"/>
      <c r="B20" s="240" t="s">
        <v>170</v>
      </c>
      <c r="C20" s="241" t="s">
        <v>945</v>
      </c>
      <c r="D20" s="241" t="s">
        <v>945</v>
      </c>
      <c r="E20" s="247">
        <f>E26</f>
        <v>213.33333333333337</v>
      </c>
      <c r="F20" s="241" t="s">
        <v>945</v>
      </c>
      <c r="G20" s="247">
        <f>G26</f>
        <v>241.34966666666662</v>
      </c>
      <c r="H20" s="247">
        <f t="shared" ref="H20:O20" si="1">H26</f>
        <v>146.34</v>
      </c>
      <c r="I20" s="247">
        <f t="shared" si="1"/>
        <v>85.907199999999989</v>
      </c>
      <c r="J20" s="247">
        <f t="shared" si="1"/>
        <v>0.97970000000000002</v>
      </c>
      <c r="K20" s="247">
        <f t="shared" si="1"/>
        <v>0.97970000000000002</v>
      </c>
      <c r="L20" s="247">
        <f t="shared" si="1"/>
        <v>47.878999999999998</v>
      </c>
      <c r="M20" s="247">
        <f t="shared" si="1"/>
        <v>47.878999999999998</v>
      </c>
      <c r="N20" s="247">
        <f t="shared" si="1"/>
        <v>37.048499999999997</v>
      </c>
      <c r="O20" s="247">
        <f t="shared" si="1"/>
        <v>37.048499999999997</v>
      </c>
      <c r="P20" s="246">
        <f>P26</f>
        <v>0</v>
      </c>
      <c r="Q20" s="246">
        <f>Q26</f>
        <v>0</v>
      </c>
      <c r="R20" s="246" t="s">
        <v>945</v>
      </c>
      <c r="S20" s="246">
        <f>S26</f>
        <v>155.44246666666666</v>
      </c>
      <c r="T20" s="246">
        <f>T26</f>
        <v>0</v>
      </c>
      <c r="U20" s="353">
        <f>U26</f>
        <v>0</v>
      </c>
      <c r="V20" s="235"/>
    </row>
    <row r="21" spans="1:22" ht="48.4" hidden="1" customHeight="1">
      <c r="A21" s="239" t="s">
        <v>946</v>
      </c>
      <c r="B21" s="240" t="s">
        <v>947</v>
      </c>
      <c r="C21" s="241" t="s">
        <v>945</v>
      </c>
      <c r="D21" s="241" t="s">
        <v>945</v>
      </c>
      <c r="E21" s="247" t="s">
        <v>945</v>
      </c>
      <c r="F21" s="241" t="s">
        <v>945</v>
      </c>
      <c r="G21" s="247" t="s">
        <v>945</v>
      </c>
      <c r="H21" s="247" t="s">
        <v>945</v>
      </c>
      <c r="I21" s="247" t="s">
        <v>945</v>
      </c>
      <c r="J21" s="247" t="s">
        <v>945</v>
      </c>
      <c r="K21" s="247" t="s">
        <v>945</v>
      </c>
      <c r="L21" s="247" t="s">
        <v>945</v>
      </c>
      <c r="M21" s="247" t="s">
        <v>945</v>
      </c>
      <c r="N21" s="246" t="s">
        <v>945</v>
      </c>
      <c r="O21" s="246" t="s">
        <v>945</v>
      </c>
      <c r="P21" s="246" t="s">
        <v>945</v>
      </c>
      <c r="Q21" s="246" t="s">
        <v>945</v>
      </c>
      <c r="R21" s="246" t="s">
        <v>945</v>
      </c>
      <c r="S21" s="246" t="s">
        <v>945</v>
      </c>
      <c r="T21" s="246" t="e">
        <f t="shared" ref="T21:T25" si="2">Q21-P21</f>
        <v>#VALUE!</v>
      </c>
      <c r="U21" s="353" t="e">
        <f t="shared" ref="U21:U42" si="3">Q21/P21-1</f>
        <v>#VALUE!</v>
      </c>
      <c r="V21" s="235"/>
    </row>
    <row r="22" spans="1:22" ht="48.4" hidden="1" customHeight="1">
      <c r="A22" s="239" t="s">
        <v>948</v>
      </c>
      <c r="B22" s="240" t="s">
        <v>949</v>
      </c>
      <c r="C22" s="241" t="s">
        <v>945</v>
      </c>
      <c r="D22" s="241" t="s">
        <v>945</v>
      </c>
      <c r="E22" s="247" t="s">
        <v>945</v>
      </c>
      <c r="F22" s="241" t="s">
        <v>945</v>
      </c>
      <c r="G22" s="247" t="s">
        <v>945</v>
      </c>
      <c r="H22" s="247" t="s">
        <v>945</v>
      </c>
      <c r="I22" s="247" t="s">
        <v>945</v>
      </c>
      <c r="J22" s="247" t="s">
        <v>945</v>
      </c>
      <c r="K22" s="247" t="s">
        <v>945</v>
      </c>
      <c r="L22" s="247" t="s">
        <v>945</v>
      </c>
      <c r="M22" s="247" t="s">
        <v>945</v>
      </c>
      <c r="N22" s="246" t="s">
        <v>945</v>
      </c>
      <c r="O22" s="246" t="s">
        <v>945</v>
      </c>
      <c r="P22" s="246" t="s">
        <v>945</v>
      </c>
      <c r="Q22" s="246" t="s">
        <v>945</v>
      </c>
      <c r="R22" s="246" t="s">
        <v>945</v>
      </c>
      <c r="S22" s="246" t="s">
        <v>945</v>
      </c>
      <c r="T22" s="246" t="e">
        <f t="shared" si="2"/>
        <v>#VALUE!</v>
      </c>
      <c r="U22" s="353" t="e">
        <f t="shared" si="3"/>
        <v>#VALUE!</v>
      </c>
      <c r="V22" s="235"/>
    </row>
    <row r="23" spans="1:22" ht="84.75" hidden="1" customHeight="1">
      <c r="A23" s="239" t="s">
        <v>950</v>
      </c>
      <c r="B23" s="240" t="s">
        <v>951</v>
      </c>
      <c r="C23" s="241" t="s">
        <v>945</v>
      </c>
      <c r="D23" s="241" t="s">
        <v>945</v>
      </c>
      <c r="E23" s="247" t="s">
        <v>945</v>
      </c>
      <c r="F23" s="241" t="s">
        <v>945</v>
      </c>
      <c r="G23" s="247" t="s">
        <v>945</v>
      </c>
      <c r="H23" s="247" t="s">
        <v>945</v>
      </c>
      <c r="I23" s="247" t="s">
        <v>945</v>
      </c>
      <c r="J23" s="247" t="s">
        <v>945</v>
      </c>
      <c r="K23" s="247" t="s">
        <v>945</v>
      </c>
      <c r="L23" s="247" t="s">
        <v>945</v>
      </c>
      <c r="M23" s="247" t="s">
        <v>945</v>
      </c>
      <c r="N23" s="246" t="s">
        <v>945</v>
      </c>
      <c r="O23" s="246" t="s">
        <v>945</v>
      </c>
      <c r="P23" s="246" t="s">
        <v>945</v>
      </c>
      <c r="Q23" s="246" t="s">
        <v>945</v>
      </c>
      <c r="R23" s="246" t="s">
        <v>945</v>
      </c>
      <c r="S23" s="246" t="s">
        <v>945</v>
      </c>
      <c r="T23" s="246" t="e">
        <f t="shared" si="2"/>
        <v>#VALUE!</v>
      </c>
      <c r="U23" s="353" t="e">
        <f t="shared" si="3"/>
        <v>#VALUE!</v>
      </c>
      <c r="V23" s="235"/>
    </row>
    <row r="24" spans="1:22" ht="48.4" hidden="1" customHeight="1">
      <c r="A24" s="239" t="s">
        <v>952</v>
      </c>
      <c r="B24" s="240" t="s">
        <v>953</v>
      </c>
      <c r="C24" s="241" t="s">
        <v>945</v>
      </c>
      <c r="D24" s="241" t="s">
        <v>945</v>
      </c>
      <c r="E24" s="247" t="s">
        <v>945</v>
      </c>
      <c r="F24" s="241" t="s">
        <v>945</v>
      </c>
      <c r="G24" s="247" t="s">
        <v>945</v>
      </c>
      <c r="H24" s="247" t="s">
        <v>945</v>
      </c>
      <c r="I24" s="247" t="s">
        <v>945</v>
      </c>
      <c r="J24" s="247" t="s">
        <v>945</v>
      </c>
      <c r="K24" s="247" t="s">
        <v>945</v>
      </c>
      <c r="L24" s="247" t="s">
        <v>945</v>
      </c>
      <c r="M24" s="247" t="s">
        <v>945</v>
      </c>
      <c r="N24" s="246" t="s">
        <v>945</v>
      </c>
      <c r="O24" s="246" t="s">
        <v>945</v>
      </c>
      <c r="P24" s="246" t="s">
        <v>945</v>
      </c>
      <c r="Q24" s="246" t="s">
        <v>945</v>
      </c>
      <c r="R24" s="246" t="s">
        <v>945</v>
      </c>
      <c r="S24" s="246" t="s">
        <v>945</v>
      </c>
      <c r="T24" s="246" t="e">
        <f t="shared" si="2"/>
        <v>#VALUE!</v>
      </c>
      <c r="U24" s="353" t="e">
        <f t="shared" si="3"/>
        <v>#VALUE!</v>
      </c>
      <c r="V24" s="235"/>
    </row>
    <row r="25" spans="1:22" ht="48.4" hidden="1" customHeight="1">
      <c r="A25" s="239" t="s">
        <v>954</v>
      </c>
      <c r="B25" s="240" t="s">
        <v>955</v>
      </c>
      <c r="C25" s="241" t="s">
        <v>945</v>
      </c>
      <c r="D25" s="241" t="s">
        <v>945</v>
      </c>
      <c r="E25" s="247" t="s">
        <v>945</v>
      </c>
      <c r="F25" s="241" t="s">
        <v>945</v>
      </c>
      <c r="G25" s="247" t="s">
        <v>945</v>
      </c>
      <c r="H25" s="247" t="s">
        <v>945</v>
      </c>
      <c r="I25" s="247" t="s">
        <v>945</v>
      </c>
      <c r="J25" s="247" t="s">
        <v>945</v>
      </c>
      <c r="K25" s="247" t="s">
        <v>945</v>
      </c>
      <c r="L25" s="247" t="s">
        <v>945</v>
      </c>
      <c r="M25" s="247" t="s">
        <v>945</v>
      </c>
      <c r="N25" s="246" t="s">
        <v>945</v>
      </c>
      <c r="O25" s="246" t="s">
        <v>945</v>
      </c>
      <c r="P25" s="246" t="s">
        <v>945</v>
      </c>
      <c r="Q25" s="246" t="s">
        <v>945</v>
      </c>
      <c r="R25" s="246" t="s">
        <v>945</v>
      </c>
      <c r="S25" s="246" t="s">
        <v>945</v>
      </c>
      <c r="T25" s="246" t="e">
        <f t="shared" si="2"/>
        <v>#VALUE!</v>
      </c>
      <c r="U25" s="353" t="e">
        <f t="shared" si="3"/>
        <v>#VALUE!</v>
      </c>
      <c r="V25" s="235"/>
    </row>
    <row r="26" spans="1:22" ht="48.4" customHeight="1">
      <c r="A26" s="239" t="s">
        <v>956</v>
      </c>
      <c r="B26" s="242" t="s">
        <v>957</v>
      </c>
      <c r="C26" s="241" t="s">
        <v>945</v>
      </c>
      <c r="D26" s="241" t="s">
        <v>945</v>
      </c>
      <c r="E26" s="247">
        <f>E43</f>
        <v>213.33333333333337</v>
      </c>
      <c r="F26" s="241" t="s">
        <v>945</v>
      </c>
      <c r="G26" s="247">
        <f>G43</f>
        <v>241.34966666666662</v>
      </c>
      <c r="H26" s="247">
        <f t="shared" ref="H26:O26" si="4">H43</f>
        <v>146.34</v>
      </c>
      <c r="I26" s="247">
        <f t="shared" si="4"/>
        <v>85.907199999999989</v>
      </c>
      <c r="J26" s="247">
        <f t="shared" si="4"/>
        <v>0.97970000000000002</v>
      </c>
      <c r="K26" s="247">
        <f t="shared" si="4"/>
        <v>0.97970000000000002</v>
      </c>
      <c r="L26" s="247">
        <f t="shared" si="4"/>
        <v>47.878999999999998</v>
      </c>
      <c r="M26" s="247">
        <f t="shared" si="4"/>
        <v>47.878999999999998</v>
      </c>
      <c r="N26" s="247">
        <f t="shared" si="4"/>
        <v>37.048499999999997</v>
      </c>
      <c r="O26" s="247">
        <f t="shared" si="4"/>
        <v>37.048499999999997</v>
      </c>
      <c r="P26" s="246">
        <f>P43</f>
        <v>0</v>
      </c>
      <c r="Q26" s="246">
        <f>Q43</f>
        <v>0</v>
      </c>
      <c r="R26" s="246" t="s">
        <v>945</v>
      </c>
      <c r="S26" s="246">
        <f>S43</f>
        <v>155.44246666666666</v>
      </c>
      <c r="T26" s="246">
        <f>T43</f>
        <v>0</v>
      </c>
      <c r="U26" s="353">
        <f>U43</f>
        <v>0</v>
      </c>
      <c r="V26" s="235"/>
    </row>
    <row r="27" spans="1:22" ht="48.4" hidden="1" customHeight="1">
      <c r="A27" s="239" t="s">
        <v>958</v>
      </c>
      <c r="B27" s="240" t="s">
        <v>959</v>
      </c>
      <c r="C27" s="241" t="s">
        <v>945</v>
      </c>
      <c r="D27" s="241" t="s">
        <v>945</v>
      </c>
      <c r="E27" s="247" t="s">
        <v>945</v>
      </c>
      <c r="F27" s="241" t="s">
        <v>945</v>
      </c>
      <c r="G27" s="247" t="s">
        <v>945</v>
      </c>
      <c r="H27" s="247" t="s">
        <v>945</v>
      </c>
      <c r="I27" s="247" t="s">
        <v>945</v>
      </c>
      <c r="J27" s="247" t="s">
        <v>945</v>
      </c>
      <c r="K27" s="247" t="s">
        <v>945</v>
      </c>
      <c r="L27" s="247" t="s">
        <v>945</v>
      </c>
      <c r="M27" s="247" t="s">
        <v>945</v>
      </c>
      <c r="N27" s="246" t="s">
        <v>945</v>
      </c>
      <c r="O27" s="246" t="s">
        <v>945</v>
      </c>
      <c r="P27" s="246" t="s">
        <v>945</v>
      </c>
      <c r="Q27" s="246" t="s">
        <v>945</v>
      </c>
      <c r="R27" s="246" t="s">
        <v>945</v>
      </c>
      <c r="S27" s="246" t="s">
        <v>945</v>
      </c>
      <c r="T27" s="246" t="e">
        <f t="shared" ref="T27:T42" si="5">Q27-P27</f>
        <v>#VALUE!</v>
      </c>
      <c r="U27" s="353" t="e">
        <f t="shared" si="3"/>
        <v>#VALUE!</v>
      </c>
      <c r="V27" s="235"/>
    </row>
    <row r="28" spans="1:22" ht="48.4" hidden="1" customHeight="1">
      <c r="A28" s="239" t="s">
        <v>175</v>
      </c>
      <c r="B28" s="240" t="s">
        <v>960</v>
      </c>
      <c r="C28" s="241" t="s">
        <v>945</v>
      </c>
      <c r="D28" s="241" t="s">
        <v>945</v>
      </c>
      <c r="E28" s="247" t="s">
        <v>945</v>
      </c>
      <c r="F28" s="241" t="s">
        <v>945</v>
      </c>
      <c r="G28" s="247" t="s">
        <v>945</v>
      </c>
      <c r="H28" s="247" t="s">
        <v>945</v>
      </c>
      <c r="I28" s="247" t="s">
        <v>945</v>
      </c>
      <c r="J28" s="247" t="s">
        <v>945</v>
      </c>
      <c r="K28" s="247" t="s">
        <v>945</v>
      </c>
      <c r="L28" s="247" t="s">
        <v>945</v>
      </c>
      <c r="M28" s="247" t="s">
        <v>945</v>
      </c>
      <c r="N28" s="246" t="s">
        <v>945</v>
      </c>
      <c r="O28" s="246" t="s">
        <v>945</v>
      </c>
      <c r="P28" s="246" t="s">
        <v>945</v>
      </c>
      <c r="Q28" s="246" t="s">
        <v>945</v>
      </c>
      <c r="R28" s="246" t="s">
        <v>945</v>
      </c>
      <c r="S28" s="246" t="s">
        <v>945</v>
      </c>
      <c r="T28" s="246" t="e">
        <f t="shared" si="5"/>
        <v>#VALUE!</v>
      </c>
      <c r="U28" s="353" t="e">
        <f t="shared" si="3"/>
        <v>#VALUE!</v>
      </c>
      <c r="V28" s="235"/>
    </row>
    <row r="29" spans="1:22" ht="48.4" hidden="1" customHeight="1">
      <c r="A29" s="239" t="s">
        <v>177</v>
      </c>
      <c r="B29" s="240" t="s">
        <v>961</v>
      </c>
      <c r="C29" s="241" t="s">
        <v>945</v>
      </c>
      <c r="D29" s="241" t="s">
        <v>945</v>
      </c>
      <c r="E29" s="247" t="s">
        <v>945</v>
      </c>
      <c r="F29" s="241" t="s">
        <v>945</v>
      </c>
      <c r="G29" s="247" t="s">
        <v>945</v>
      </c>
      <c r="H29" s="247" t="s">
        <v>945</v>
      </c>
      <c r="I29" s="247" t="s">
        <v>945</v>
      </c>
      <c r="J29" s="247" t="s">
        <v>945</v>
      </c>
      <c r="K29" s="247" t="s">
        <v>945</v>
      </c>
      <c r="L29" s="247" t="s">
        <v>945</v>
      </c>
      <c r="M29" s="247" t="s">
        <v>945</v>
      </c>
      <c r="N29" s="246" t="s">
        <v>945</v>
      </c>
      <c r="O29" s="246" t="s">
        <v>945</v>
      </c>
      <c r="P29" s="246" t="s">
        <v>945</v>
      </c>
      <c r="Q29" s="246" t="s">
        <v>945</v>
      </c>
      <c r="R29" s="246" t="s">
        <v>945</v>
      </c>
      <c r="S29" s="246" t="s">
        <v>945</v>
      </c>
      <c r="T29" s="246" t="e">
        <f t="shared" si="5"/>
        <v>#VALUE!</v>
      </c>
      <c r="U29" s="353" t="e">
        <f t="shared" si="3"/>
        <v>#VALUE!</v>
      </c>
      <c r="V29" s="235"/>
    </row>
    <row r="30" spans="1:22" ht="48.4" hidden="1" customHeight="1">
      <c r="A30" s="239" t="s">
        <v>190</v>
      </c>
      <c r="B30" s="240" t="s">
        <v>962</v>
      </c>
      <c r="C30" s="241" t="s">
        <v>945</v>
      </c>
      <c r="D30" s="241" t="s">
        <v>945</v>
      </c>
      <c r="E30" s="247" t="s">
        <v>945</v>
      </c>
      <c r="F30" s="241" t="s">
        <v>945</v>
      </c>
      <c r="G30" s="247" t="s">
        <v>945</v>
      </c>
      <c r="H30" s="247" t="s">
        <v>945</v>
      </c>
      <c r="I30" s="247" t="s">
        <v>945</v>
      </c>
      <c r="J30" s="247" t="s">
        <v>945</v>
      </c>
      <c r="K30" s="247" t="s">
        <v>945</v>
      </c>
      <c r="L30" s="247" t="s">
        <v>945</v>
      </c>
      <c r="M30" s="247" t="s">
        <v>945</v>
      </c>
      <c r="N30" s="246" t="s">
        <v>945</v>
      </c>
      <c r="O30" s="246" t="s">
        <v>945</v>
      </c>
      <c r="P30" s="246" t="s">
        <v>945</v>
      </c>
      <c r="Q30" s="246" t="s">
        <v>945</v>
      </c>
      <c r="R30" s="246" t="s">
        <v>945</v>
      </c>
      <c r="S30" s="246" t="s">
        <v>945</v>
      </c>
      <c r="T30" s="246" t="e">
        <f t="shared" si="5"/>
        <v>#VALUE!</v>
      </c>
      <c r="U30" s="353" t="e">
        <f t="shared" si="3"/>
        <v>#VALUE!</v>
      </c>
      <c r="V30" s="235"/>
    </row>
    <row r="31" spans="1:22" ht="69" hidden="1" customHeight="1">
      <c r="A31" s="239" t="s">
        <v>191</v>
      </c>
      <c r="B31" s="240" t="s">
        <v>963</v>
      </c>
      <c r="C31" s="241" t="s">
        <v>945</v>
      </c>
      <c r="D31" s="241" t="s">
        <v>945</v>
      </c>
      <c r="E31" s="247" t="s">
        <v>945</v>
      </c>
      <c r="F31" s="241" t="s">
        <v>945</v>
      </c>
      <c r="G31" s="247" t="s">
        <v>945</v>
      </c>
      <c r="H31" s="247" t="s">
        <v>945</v>
      </c>
      <c r="I31" s="247" t="s">
        <v>945</v>
      </c>
      <c r="J31" s="247" t="s">
        <v>945</v>
      </c>
      <c r="K31" s="247" t="s">
        <v>945</v>
      </c>
      <c r="L31" s="247" t="s">
        <v>945</v>
      </c>
      <c r="M31" s="247" t="s">
        <v>945</v>
      </c>
      <c r="N31" s="246" t="s">
        <v>945</v>
      </c>
      <c r="O31" s="246" t="s">
        <v>945</v>
      </c>
      <c r="P31" s="246" t="s">
        <v>945</v>
      </c>
      <c r="Q31" s="246" t="s">
        <v>945</v>
      </c>
      <c r="R31" s="246" t="s">
        <v>945</v>
      </c>
      <c r="S31" s="246" t="s">
        <v>945</v>
      </c>
      <c r="T31" s="246" t="e">
        <f t="shared" si="5"/>
        <v>#VALUE!</v>
      </c>
      <c r="U31" s="353" t="e">
        <f t="shared" si="3"/>
        <v>#VALUE!</v>
      </c>
      <c r="V31" s="235"/>
    </row>
    <row r="32" spans="1:22" ht="111" hidden="1" customHeight="1">
      <c r="A32" s="239" t="s">
        <v>964</v>
      </c>
      <c r="B32" s="240" t="s">
        <v>965</v>
      </c>
      <c r="C32" s="241" t="s">
        <v>945</v>
      </c>
      <c r="D32" s="241" t="s">
        <v>945</v>
      </c>
      <c r="E32" s="247" t="s">
        <v>945</v>
      </c>
      <c r="F32" s="241" t="s">
        <v>945</v>
      </c>
      <c r="G32" s="247" t="s">
        <v>945</v>
      </c>
      <c r="H32" s="247" t="s">
        <v>945</v>
      </c>
      <c r="I32" s="247" t="s">
        <v>945</v>
      </c>
      <c r="J32" s="247" t="s">
        <v>945</v>
      </c>
      <c r="K32" s="247" t="s">
        <v>945</v>
      </c>
      <c r="L32" s="247" t="s">
        <v>945</v>
      </c>
      <c r="M32" s="247" t="s">
        <v>945</v>
      </c>
      <c r="N32" s="246" t="s">
        <v>945</v>
      </c>
      <c r="O32" s="246" t="s">
        <v>945</v>
      </c>
      <c r="P32" s="246" t="s">
        <v>945</v>
      </c>
      <c r="Q32" s="246" t="s">
        <v>945</v>
      </c>
      <c r="R32" s="246" t="s">
        <v>945</v>
      </c>
      <c r="S32" s="246" t="s">
        <v>945</v>
      </c>
      <c r="T32" s="246" t="e">
        <f t="shared" si="5"/>
        <v>#VALUE!</v>
      </c>
      <c r="U32" s="353" t="e">
        <f t="shared" si="3"/>
        <v>#VALUE!</v>
      </c>
      <c r="V32" s="235"/>
    </row>
    <row r="33" spans="1:22" ht="48.4" hidden="1" customHeight="1">
      <c r="A33" s="239" t="s">
        <v>193</v>
      </c>
      <c r="B33" s="240" t="s">
        <v>966</v>
      </c>
      <c r="C33" s="241" t="s">
        <v>945</v>
      </c>
      <c r="D33" s="241" t="s">
        <v>945</v>
      </c>
      <c r="E33" s="247" t="s">
        <v>945</v>
      </c>
      <c r="F33" s="241" t="s">
        <v>945</v>
      </c>
      <c r="G33" s="247" t="s">
        <v>945</v>
      </c>
      <c r="H33" s="247" t="s">
        <v>945</v>
      </c>
      <c r="I33" s="247" t="s">
        <v>945</v>
      </c>
      <c r="J33" s="247" t="s">
        <v>945</v>
      </c>
      <c r="K33" s="247" t="s">
        <v>945</v>
      </c>
      <c r="L33" s="247" t="s">
        <v>945</v>
      </c>
      <c r="M33" s="247" t="s">
        <v>945</v>
      </c>
      <c r="N33" s="246" t="s">
        <v>945</v>
      </c>
      <c r="O33" s="246" t="s">
        <v>945</v>
      </c>
      <c r="P33" s="246" t="s">
        <v>945</v>
      </c>
      <c r="Q33" s="246" t="s">
        <v>945</v>
      </c>
      <c r="R33" s="246" t="s">
        <v>945</v>
      </c>
      <c r="S33" s="246" t="s">
        <v>945</v>
      </c>
      <c r="T33" s="246" t="e">
        <f t="shared" si="5"/>
        <v>#VALUE!</v>
      </c>
      <c r="U33" s="353" t="e">
        <f t="shared" si="3"/>
        <v>#VALUE!</v>
      </c>
      <c r="V33" s="235"/>
    </row>
    <row r="34" spans="1:22" ht="79.5" hidden="1" customHeight="1">
      <c r="A34" s="239" t="s">
        <v>194</v>
      </c>
      <c r="B34" s="240" t="s">
        <v>967</v>
      </c>
      <c r="C34" s="241" t="s">
        <v>945</v>
      </c>
      <c r="D34" s="241" t="s">
        <v>945</v>
      </c>
      <c r="E34" s="247" t="s">
        <v>945</v>
      </c>
      <c r="F34" s="241" t="s">
        <v>945</v>
      </c>
      <c r="G34" s="247" t="s">
        <v>945</v>
      </c>
      <c r="H34" s="247" t="s">
        <v>945</v>
      </c>
      <c r="I34" s="247" t="s">
        <v>945</v>
      </c>
      <c r="J34" s="247" t="s">
        <v>945</v>
      </c>
      <c r="K34" s="247" t="s">
        <v>945</v>
      </c>
      <c r="L34" s="247" t="s">
        <v>945</v>
      </c>
      <c r="M34" s="247" t="s">
        <v>945</v>
      </c>
      <c r="N34" s="246" t="s">
        <v>945</v>
      </c>
      <c r="O34" s="246" t="s">
        <v>945</v>
      </c>
      <c r="P34" s="246" t="s">
        <v>945</v>
      </c>
      <c r="Q34" s="246" t="s">
        <v>945</v>
      </c>
      <c r="R34" s="246" t="s">
        <v>945</v>
      </c>
      <c r="S34" s="246" t="s">
        <v>945</v>
      </c>
      <c r="T34" s="246" t="e">
        <f t="shared" si="5"/>
        <v>#VALUE!</v>
      </c>
      <c r="U34" s="353" t="e">
        <f t="shared" si="3"/>
        <v>#VALUE!</v>
      </c>
      <c r="V34" s="235"/>
    </row>
    <row r="35" spans="1:22" ht="67.5" hidden="1" customHeight="1">
      <c r="A35" s="239" t="s">
        <v>204</v>
      </c>
      <c r="B35" s="240" t="s">
        <v>969</v>
      </c>
      <c r="C35" s="241" t="s">
        <v>945</v>
      </c>
      <c r="D35" s="241" t="s">
        <v>945</v>
      </c>
      <c r="E35" s="247" t="s">
        <v>945</v>
      </c>
      <c r="F35" s="241" t="s">
        <v>945</v>
      </c>
      <c r="G35" s="247" t="s">
        <v>945</v>
      </c>
      <c r="H35" s="247" t="s">
        <v>945</v>
      </c>
      <c r="I35" s="247" t="s">
        <v>945</v>
      </c>
      <c r="J35" s="247" t="s">
        <v>945</v>
      </c>
      <c r="K35" s="247" t="s">
        <v>945</v>
      </c>
      <c r="L35" s="247" t="s">
        <v>945</v>
      </c>
      <c r="M35" s="247" t="s">
        <v>945</v>
      </c>
      <c r="N35" s="246" t="s">
        <v>945</v>
      </c>
      <c r="O35" s="246" t="s">
        <v>945</v>
      </c>
      <c r="P35" s="246" t="s">
        <v>945</v>
      </c>
      <c r="Q35" s="246" t="s">
        <v>945</v>
      </c>
      <c r="R35" s="246" t="s">
        <v>945</v>
      </c>
      <c r="S35" s="246" t="s">
        <v>945</v>
      </c>
      <c r="T35" s="246" t="e">
        <f t="shared" si="5"/>
        <v>#VALUE!</v>
      </c>
      <c r="U35" s="353" t="e">
        <f t="shared" si="3"/>
        <v>#VALUE!</v>
      </c>
      <c r="V35" s="235"/>
    </row>
    <row r="36" spans="1:22" ht="48.4" hidden="1" customHeight="1">
      <c r="A36" s="239" t="s">
        <v>205</v>
      </c>
      <c r="B36" s="240" t="s">
        <v>970</v>
      </c>
      <c r="C36" s="241" t="s">
        <v>945</v>
      </c>
      <c r="D36" s="241" t="s">
        <v>945</v>
      </c>
      <c r="E36" s="247" t="s">
        <v>945</v>
      </c>
      <c r="F36" s="241" t="s">
        <v>945</v>
      </c>
      <c r="G36" s="247" t="s">
        <v>945</v>
      </c>
      <c r="H36" s="247" t="s">
        <v>945</v>
      </c>
      <c r="I36" s="247" t="s">
        <v>945</v>
      </c>
      <c r="J36" s="247" t="s">
        <v>945</v>
      </c>
      <c r="K36" s="247" t="s">
        <v>945</v>
      </c>
      <c r="L36" s="247" t="s">
        <v>945</v>
      </c>
      <c r="M36" s="247" t="s">
        <v>945</v>
      </c>
      <c r="N36" s="246" t="s">
        <v>945</v>
      </c>
      <c r="O36" s="246" t="s">
        <v>945</v>
      </c>
      <c r="P36" s="246" t="s">
        <v>945</v>
      </c>
      <c r="Q36" s="246" t="s">
        <v>945</v>
      </c>
      <c r="R36" s="246" t="s">
        <v>945</v>
      </c>
      <c r="S36" s="246" t="s">
        <v>945</v>
      </c>
      <c r="T36" s="246" t="e">
        <f t="shared" si="5"/>
        <v>#VALUE!</v>
      </c>
      <c r="U36" s="353" t="e">
        <f t="shared" si="3"/>
        <v>#VALUE!</v>
      </c>
      <c r="V36" s="235"/>
    </row>
    <row r="37" spans="1:22" ht="76.5" hidden="1" customHeight="1">
      <c r="A37" s="239" t="s">
        <v>971</v>
      </c>
      <c r="B37" s="240" t="s">
        <v>972</v>
      </c>
      <c r="C37" s="241" t="s">
        <v>945</v>
      </c>
      <c r="D37" s="241" t="s">
        <v>945</v>
      </c>
      <c r="E37" s="247" t="s">
        <v>945</v>
      </c>
      <c r="F37" s="241" t="s">
        <v>945</v>
      </c>
      <c r="G37" s="247" t="s">
        <v>945</v>
      </c>
      <c r="H37" s="247" t="s">
        <v>945</v>
      </c>
      <c r="I37" s="247" t="s">
        <v>945</v>
      </c>
      <c r="J37" s="247" t="s">
        <v>945</v>
      </c>
      <c r="K37" s="247" t="s">
        <v>945</v>
      </c>
      <c r="L37" s="247" t="s">
        <v>945</v>
      </c>
      <c r="M37" s="247" t="s">
        <v>945</v>
      </c>
      <c r="N37" s="246" t="s">
        <v>945</v>
      </c>
      <c r="O37" s="246" t="s">
        <v>945</v>
      </c>
      <c r="P37" s="246" t="s">
        <v>945</v>
      </c>
      <c r="Q37" s="246" t="s">
        <v>945</v>
      </c>
      <c r="R37" s="246" t="s">
        <v>945</v>
      </c>
      <c r="S37" s="246" t="s">
        <v>945</v>
      </c>
      <c r="T37" s="246" t="e">
        <f t="shared" si="5"/>
        <v>#VALUE!</v>
      </c>
      <c r="U37" s="353" t="e">
        <f t="shared" si="3"/>
        <v>#VALUE!</v>
      </c>
      <c r="V37" s="235"/>
    </row>
    <row r="38" spans="1:22" ht="95.25" hidden="1" customHeight="1">
      <c r="A38" s="239" t="s">
        <v>216</v>
      </c>
      <c r="B38" s="240" t="s">
        <v>977</v>
      </c>
      <c r="C38" s="241" t="s">
        <v>945</v>
      </c>
      <c r="D38" s="241" t="s">
        <v>945</v>
      </c>
      <c r="E38" s="247" t="s">
        <v>945</v>
      </c>
      <c r="F38" s="241" t="s">
        <v>945</v>
      </c>
      <c r="G38" s="247" t="s">
        <v>945</v>
      </c>
      <c r="H38" s="247" t="s">
        <v>945</v>
      </c>
      <c r="I38" s="247" t="s">
        <v>945</v>
      </c>
      <c r="J38" s="247" t="s">
        <v>945</v>
      </c>
      <c r="K38" s="247" t="s">
        <v>945</v>
      </c>
      <c r="L38" s="247" t="s">
        <v>945</v>
      </c>
      <c r="M38" s="247" t="s">
        <v>945</v>
      </c>
      <c r="N38" s="246" t="s">
        <v>945</v>
      </c>
      <c r="O38" s="246" t="s">
        <v>945</v>
      </c>
      <c r="P38" s="246" t="s">
        <v>945</v>
      </c>
      <c r="Q38" s="246" t="s">
        <v>945</v>
      </c>
      <c r="R38" s="246" t="s">
        <v>945</v>
      </c>
      <c r="S38" s="246" t="s">
        <v>945</v>
      </c>
      <c r="T38" s="246" t="e">
        <f t="shared" si="5"/>
        <v>#VALUE!</v>
      </c>
      <c r="U38" s="353" t="e">
        <f t="shared" si="3"/>
        <v>#VALUE!</v>
      </c>
      <c r="V38" s="235"/>
    </row>
    <row r="39" spans="1:22" ht="80.25" hidden="1" customHeight="1">
      <c r="A39" s="239" t="s">
        <v>978</v>
      </c>
      <c r="B39" s="240" t="s">
        <v>979</v>
      </c>
      <c r="C39" s="241" t="s">
        <v>945</v>
      </c>
      <c r="D39" s="241" t="s">
        <v>945</v>
      </c>
      <c r="E39" s="247" t="s">
        <v>945</v>
      </c>
      <c r="F39" s="241" t="s">
        <v>945</v>
      </c>
      <c r="G39" s="247" t="s">
        <v>945</v>
      </c>
      <c r="H39" s="247" t="s">
        <v>945</v>
      </c>
      <c r="I39" s="247" t="s">
        <v>945</v>
      </c>
      <c r="J39" s="247" t="s">
        <v>945</v>
      </c>
      <c r="K39" s="247" t="s">
        <v>945</v>
      </c>
      <c r="L39" s="247" t="s">
        <v>945</v>
      </c>
      <c r="M39" s="247" t="s">
        <v>945</v>
      </c>
      <c r="N39" s="246" t="s">
        <v>945</v>
      </c>
      <c r="O39" s="246" t="s">
        <v>945</v>
      </c>
      <c r="P39" s="246" t="s">
        <v>945</v>
      </c>
      <c r="Q39" s="246" t="s">
        <v>945</v>
      </c>
      <c r="R39" s="246" t="s">
        <v>945</v>
      </c>
      <c r="S39" s="246" t="s">
        <v>945</v>
      </c>
      <c r="T39" s="246" t="e">
        <f t="shared" si="5"/>
        <v>#VALUE!</v>
      </c>
      <c r="U39" s="353" t="e">
        <f t="shared" si="3"/>
        <v>#VALUE!</v>
      </c>
      <c r="V39" s="235"/>
    </row>
    <row r="40" spans="1:22" ht="78" hidden="1" customHeight="1">
      <c r="A40" s="239" t="s">
        <v>980</v>
      </c>
      <c r="B40" s="240" t="s">
        <v>981</v>
      </c>
      <c r="C40" s="241" t="s">
        <v>945</v>
      </c>
      <c r="D40" s="241" t="s">
        <v>945</v>
      </c>
      <c r="E40" s="247" t="s">
        <v>945</v>
      </c>
      <c r="F40" s="241" t="s">
        <v>945</v>
      </c>
      <c r="G40" s="247" t="s">
        <v>945</v>
      </c>
      <c r="H40" s="247" t="s">
        <v>945</v>
      </c>
      <c r="I40" s="247" t="s">
        <v>945</v>
      </c>
      <c r="J40" s="247" t="s">
        <v>945</v>
      </c>
      <c r="K40" s="247" t="s">
        <v>945</v>
      </c>
      <c r="L40" s="247" t="s">
        <v>945</v>
      </c>
      <c r="M40" s="247" t="s">
        <v>945</v>
      </c>
      <c r="N40" s="246" t="s">
        <v>945</v>
      </c>
      <c r="O40" s="246" t="s">
        <v>945</v>
      </c>
      <c r="P40" s="246" t="s">
        <v>945</v>
      </c>
      <c r="Q40" s="246" t="s">
        <v>945</v>
      </c>
      <c r="R40" s="246" t="s">
        <v>945</v>
      </c>
      <c r="S40" s="246" t="s">
        <v>945</v>
      </c>
      <c r="T40" s="246" t="e">
        <f t="shared" si="5"/>
        <v>#VALUE!</v>
      </c>
      <c r="U40" s="353" t="e">
        <f t="shared" si="3"/>
        <v>#VALUE!</v>
      </c>
      <c r="V40" s="235"/>
    </row>
    <row r="41" spans="1:22" ht="48.4" hidden="1" customHeight="1">
      <c r="A41" s="239" t="s">
        <v>217</v>
      </c>
      <c r="B41" s="240" t="s">
        <v>982</v>
      </c>
      <c r="C41" s="241" t="s">
        <v>945</v>
      </c>
      <c r="D41" s="241" t="s">
        <v>945</v>
      </c>
      <c r="E41" s="247" t="s">
        <v>945</v>
      </c>
      <c r="F41" s="241" t="s">
        <v>945</v>
      </c>
      <c r="G41" s="247" t="s">
        <v>945</v>
      </c>
      <c r="H41" s="247" t="s">
        <v>945</v>
      </c>
      <c r="I41" s="247" t="s">
        <v>945</v>
      </c>
      <c r="J41" s="247" t="s">
        <v>945</v>
      </c>
      <c r="K41" s="247" t="s">
        <v>945</v>
      </c>
      <c r="L41" s="247" t="s">
        <v>945</v>
      </c>
      <c r="M41" s="247" t="s">
        <v>945</v>
      </c>
      <c r="N41" s="246" t="s">
        <v>945</v>
      </c>
      <c r="O41" s="246" t="s">
        <v>945</v>
      </c>
      <c r="P41" s="246" t="s">
        <v>945</v>
      </c>
      <c r="Q41" s="246" t="s">
        <v>945</v>
      </c>
      <c r="R41" s="246" t="s">
        <v>945</v>
      </c>
      <c r="S41" s="246" t="s">
        <v>945</v>
      </c>
      <c r="T41" s="246" t="e">
        <f t="shared" si="5"/>
        <v>#VALUE!</v>
      </c>
      <c r="U41" s="353" t="e">
        <f t="shared" si="3"/>
        <v>#VALUE!</v>
      </c>
      <c r="V41" s="235"/>
    </row>
    <row r="42" spans="1:22" ht="48.4" hidden="1" customHeight="1">
      <c r="A42" s="239" t="s">
        <v>286</v>
      </c>
      <c r="B42" s="240" t="s">
        <v>983</v>
      </c>
      <c r="C42" s="241" t="s">
        <v>945</v>
      </c>
      <c r="D42" s="241" t="s">
        <v>945</v>
      </c>
      <c r="E42" s="247" t="s">
        <v>945</v>
      </c>
      <c r="F42" s="241" t="s">
        <v>945</v>
      </c>
      <c r="G42" s="247" t="s">
        <v>945</v>
      </c>
      <c r="H42" s="247" t="s">
        <v>945</v>
      </c>
      <c r="I42" s="247" t="s">
        <v>945</v>
      </c>
      <c r="J42" s="247" t="s">
        <v>945</v>
      </c>
      <c r="K42" s="247" t="s">
        <v>945</v>
      </c>
      <c r="L42" s="247" t="s">
        <v>945</v>
      </c>
      <c r="M42" s="247" t="s">
        <v>945</v>
      </c>
      <c r="N42" s="246" t="s">
        <v>945</v>
      </c>
      <c r="O42" s="246" t="s">
        <v>945</v>
      </c>
      <c r="P42" s="246" t="s">
        <v>945</v>
      </c>
      <c r="Q42" s="246" t="s">
        <v>945</v>
      </c>
      <c r="R42" s="246" t="s">
        <v>945</v>
      </c>
      <c r="S42" s="246" t="s">
        <v>945</v>
      </c>
      <c r="T42" s="246" t="e">
        <f t="shared" si="5"/>
        <v>#VALUE!</v>
      </c>
      <c r="U42" s="353" t="e">
        <f t="shared" si="3"/>
        <v>#VALUE!</v>
      </c>
      <c r="V42" s="235"/>
    </row>
    <row r="43" spans="1:22" ht="48.4" customHeight="1">
      <c r="A43" s="239" t="s">
        <v>288</v>
      </c>
      <c r="B43" s="242" t="s">
        <v>984</v>
      </c>
      <c r="C43" s="241"/>
      <c r="D43" s="241" t="s">
        <v>945</v>
      </c>
      <c r="E43" s="247">
        <f>E44+E45+E46</f>
        <v>213.33333333333337</v>
      </c>
      <c r="F43" s="241" t="s">
        <v>945</v>
      </c>
      <c r="G43" s="247">
        <f>G44+G45+G46</f>
        <v>241.34966666666662</v>
      </c>
      <c r="H43" s="247">
        <f t="shared" ref="H43:O43" si="6">H44+H45+H46</f>
        <v>146.34</v>
      </c>
      <c r="I43" s="247">
        <f>I44+I45+I46</f>
        <v>85.907199999999989</v>
      </c>
      <c r="J43" s="247">
        <f t="shared" si="6"/>
        <v>0.97970000000000002</v>
      </c>
      <c r="K43" s="247">
        <f>K44+K45+K46</f>
        <v>0.97970000000000002</v>
      </c>
      <c r="L43" s="247">
        <f t="shared" si="6"/>
        <v>47.878999999999998</v>
      </c>
      <c r="M43" s="247">
        <f t="shared" si="6"/>
        <v>47.878999999999998</v>
      </c>
      <c r="N43" s="247">
        <f t="shared" si="6"/>
        <v>37.048499999999997</v>
      </c>
      <c r="O43" s="247">
        <f t="shared" si="6"/>
        <v>37.048499999999997</v>
      </c>
      <c r="P43" s="246">
        <f>P44+P45+P46</f>
        <v>0</v>
      </c>
      <c r="Q43" s="246">
        <f>Q44+Q45+Q46</f>
        <v>0</v>
      </c>
      <c r="R43" s="246" t="s">
        <v>945</v>
      </c>
      <c r="S43" s="246">
        <f>S44+S45+S46</f>
        <v>155.44246666666666</v>
      </c>
      <c r="T43" s="246">
        <f>M43-L43</f>
        <v>0</v>
      </c>
      <c r="U43" s="353">
        <f>M43/L43-1</f>
        <v>0</v>
      </c>
      <c r="V43" s="235"/>
    </row>
    <row r="44" spans="1:22" ht="67.5" customHeight="1">
      <c r="A44" s="239" t="s">
        <v>985</v>
      </c>
      <c r="B44" s="240" t="s">
        <v>995</v>
      </c>
      <c r="C44" s="241" t="s">
        <v>996</v>
      </c>
      <c r="D44" s="241" t="s">
        <v>945</v>
      </c>
      <c r="E44" s="247">
        <f>'1Ф'!F44/1.2</f>
        <v>107.13916666666668</v>
      </c>
      <c r="F44" s="241" t="s">
        <v>945</v>
      </c>
      <c r="G44" s="247">
        <f>'1Ф'!G44/1.2</f>
        <v>73.747833333333332</v>
      </c>
      <c r="H44" s="247">
        <v>34.106000000000002</v>
      </c>
      <c r="I44" s="247">
        <f>K44+M44+O44+Q44</f>
        <v>26.994499999999999</v>
      </c>
      <c r="J44" s="358">
        <v>0</v>
      </c>
      <c r="K44" s="358">
        <v>0</v>
      </c>
      <c r="L44" s="247">
        <f>M44</f>
        <v>0</v>
      </c>
      <c r="M44" s="247">
        <v>0</v>
      </c>
      <c r="N44" s="247">
        <f>O44</f>
        <v>26.994499999999999</v>
      </c>
      <c r="O44" s="247">
        <v>26.994499999999999</v>
      </c>
      <c r="P44" s="247">
        <f>Q44</f>
        <v>0</v>
      </c>
      <c r="Q44" s="247"/>
      <c r="R44" s="246" t="s">
        <v>945</v>
      </c>
      <c r="S44" s="246">
        <f>G44-I44</f>
        <v>46.75333333333333</v>
      </c>
      <c r="T44" s="246">
        <f>M44-L44</f>
        <v>0</v>
      </c>
      <c r="U44" s="353" t="e">
        <f t="shared" ref="U44:U46" si="7">M44/L44-1</f>
        <v>#DIV/0!</v>
      </c>
      <c r="V44" s="419"/>
    </row>
    <row r="45" spans="1:22" ht="57" customHeight="1">
      <c r="A45" s="239" t="s">
        <v>986</v>
      </c>
      <c r="B45" s="354" t="s">
        <v>997</v>
      </c>
      <c r="C45" s="241" t="s">
        <v>998</v>
      </c>
      <c r="D45" s="241" t="s">
        <v>945</v>
      </c>
      <c r="E45" s="247">
        <f>'1Ф'!F45/1.2</f>
        <v>66.394166666666678</v>
      </c>
      <c r="F45" s="241" t="s">
        <v>945</v>
      </c>
      <c r="G45" s="247">
        <f>'1Ф'!G45/1.2</f>
        <v>107.57983333333331</v>
      </c>
      <c r="H45" s="247">
        <v>82.233999999999995</v>
      </c>
      <c r="I45" s="247">
        <f>K45+M45+O45+Q45</f>
        <v>36.720599999999997</v>
      </c>
      <c r="J45" s="358">
        <v>0.97970000000000002</v>
      </c>
      <c r="K45" s="358">
        <v>0.97970000000000002</v>
      </c>
      <c r="L45" s="247">
        <f t="shared" ref="L45:L46" si="8">M45</f>
        <v>28.678999999999998</v>
      </c>
      <c r="M45" s="247">
        <f>27.051+1.628</f>
        <v>28.678999999999998</v>
      </c>
      <c r="N45" s="247">
        <f t="shared" ref="N45:N46" si="9">O45</f>
        <v>7.0619000000000005</v>
      </c>
      <c r="O45" s="246">
        <f>0.5102+6.5517</f>
        <v>7.0619000000000005</v>
      </c>
      <c r="P45" s="247">
        <f t="shared" ref="P45:P46" si="10">Q45</f>
        <v>0</v>
      </c>
      <c r="Q45" s="404"/>
      <c r="R45" s="246" t="s">
        <v>945</v>
      </c>
      <c r="S45" s="246">
        <f t="shared" ref="S45:S46" si="11">G45-I45</f>
        <v>70.859233333333322</v>
      </c>
      <c r="T45" s="246">
        <f t="shared" ref="T45:T46" si="12">M45-L45</f>
        <v>0</v>
      </c>
      <c r="U45" s="353">
        <f t="shared" si="7"/>
        <v>0</v>
      </c>
      <c r="V45" s="419"/>
    </row>
    <row r="46" spans="1:22" ht="31.5">
      <c r="A46" s="239" t="s">
        <v>1007</v>
      </c>
      <c r="B46" s="387" t="s">
        <v>1008</v>
      </c>
      <c r="C46" s="241" t="s">
        <v>1009</v>
      </c>
      <c r="D46" s="241" t="s">
        <v>945</v>
      </c>
      <c r="E46" s="247">
        <f>'1Ф'!F46</f>
        <v>39.799999999999997</v>
      </c>
      <c r="F46" s="247" t="s">
        <v>945</v>
      </c>
      <c r="G46" s="247">
        <f>'1Ф'!G46</f>
        <v>60.022000000000006</v>
      </c>
      <c r="H46" s="247">
        <v>30</v>
      </c>
      <c r="I46" s="247">
        <f>K46+M46+O46+Q46</f>
        <v>22.1921</v>
      </c>
      <c r="J46" s="424">
        <v>0</v>
      </c>
      <c r="K46" s="424">
        <v>0</v>
      </c>
      <c r="L46" s="247">
        <f t="shared" si="8"/>
        <v>19.2</v>
      </c>
      <c r="M46" s="247">
        <v>19.2</v>
      </c>
      <c r="N46" s="247">
        <f t="shared" si="9"/>
        <v>2.9921000000000002</v>
      </c>
      <c r="O46" s="246">
        <v>2.9921000000000002</v>
      </c>
      <c r="P46" s="247">
        <f t="shared" si="10"/>
        <v>0</v>
      </c>
      <c r="Q46" s="246"/>
      <c r="R46" s="246" t="s">
        <v>945</v>
      </c>
      <c r="S46" s="246">
        <f t="shared" si="11"/>
        <v>37.829900000000009</v>
      </c>
      <c r="T46" s="246">
        <f t="shared" si="12"/>
        <v>0</v>
      </c>
      <c r="U46" s="353">
        <f t="shared" si="7"/>
        <v>0</v>
      </c>
      <c r="V46" s="389"/>
    </row>
    <row r="50" spans="2:2" ht="18.75">
      <c r="B50" s="309"/>
    </row>
    <row r="51" spans="2:2" ht="18.75">
      <c r="B51" s="309" t="s">
        <v>1029</v>
      </c>
    </row>
  </sheetData>
  <customSheetViews>
    <customSheetView guid="{500C2F4F-1743-499A-A051-20565DBF52B2}" scale="80" showPageBreaks="1" printArea="1" view="pageBreakPreview">
      <selection activeCell="H15" sqref="H15:Q15"/>
      <colBreaks count="1" manualBreakCount="1">
        <brk id="9" max="20" man="1"/>
      </colBreaks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7">
    <mergeCell ref="R15:S15"/>
    <mergeCell ref="R16:R18"/>
    <mergeCell ref="S16:S18"/>
    <mergeCell ref="F16:F18"/>
    <mergeCell ref="G16:G18"/>
    <mergeCell ref="F15:G15"/>
    <mergeCell ref="A4:V4"/>
    <mergeCell ref="A5:V5"/>
    <mergeCell ref="A7:V7"/>
    <mergeCell ref="A8:V8"/>
    <mergeCell ref="A10:V10"/>
    <mergeCell ref="A12:V12"/>
    <mergeCell ref="A13:V13"/>
    <mergeCell ref="E15:E18"/>
    <mergeCell ref="H16:I17"/>
    <mergeCell ref="J16:K17"/>
    <mergeCell ref="L16:M17"/>
    <mergeCell ref="N16:O17"/>
    <mergeCell ref="H15:Q15"/>
    <mergeCell ref="A14:V14"/>
    <mergeCell ref="A15:A18"/>
    <mergeCell ref="B15:B18"/>
    <mergeCell ref="C15:C18"/>
    <mergeCell ref="V15:V18"/>
    <mergeCell ref="D15:D18"/>
    <mergeCell ref="T15:U17"/>
    <mergeCell ref="P16:Q17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42" fitToHeight="0" orientation="landscape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L51"/>
  <sheetViews>
    <sheetView view="pageBreakPreview" topLeftCell="AL13" zoomScale="70" zoomScaleNormal="60" zoomScaleSheetLayoutView="70" workbookViewId="0">
      <selection activeCell="BV46" sqref="BV46"/>
    </sheetView>
  </sheetViews>
  <sheetFormatPr defaultColWidth="9" defaultRowHeight="15.75"/>
  <cols>
    <col min="1" max="1" width="12.75" style="33" customWidth="1"/>
    <col min="2" max="2" width="24" style="33" customWidth="1"/>
    <col min="3" max="3" width="16.375" style="33" customWidth="1"/>
    <col min="4" max="4" width="14.875" style="33" customWidth="1"/>
    <col min="5" max="5" width="12.375" style="33" customWidth="1"/>
    <col min="6" max="6" width="9" style="33" customWidth="1"/>
    <col min="7" max="8" width="4.375" style="33" customWidth="1"/>
    <col min="9" max="9" width="4" style="33" customWidth="1"/>
    <col min="10" max="11" width="7.375" style="33" customWidth="1"/>
    <col min="12" max="12" width="7.75" style="33" customWidth="1"/>
    <col min="13" max="13" width="12.125" style="33" customWidth="1"/>
    <col min="14" max="14" width="8" style="33" customWidth="1"/>
    <col min="15" max="20" width="6" style="33" customWidth="1"/>
    <col min="21" max="21" width="11.875" style="33" customWidth="1"/>
    <col min="22" max="22" width="8.5" style="33" customWidth="1"/>
    <col min="23" max="28" width="6" style="33" customWidth="1"/>
    <col min="29" max="29" width="12.125" style="33" customWidth="1"/>
    <col min="30" max="30" width="7.5" style="33" customWidth="1"/>
    <col min="31" max="36" width="6.25" style="33" customWidth="1"/>
    <col min="37" max="37" width="12" style="33" customWidth="1"/>
    <col min="38" max="38" width="9.625" style="33" customWidth="1"/>
    <col min="39" max="44" width="6.25" style="33" customWidth="1"/>
    <col min="45" max="45" width="12.5" style="33" customWidth="1"/>
    <col min="46" max="46" width="8.25" style="33" customWidth="1"/>
    <col min="47" max="49" width="6.25" style="33" customWidth="1"/>
    <col min="50" max="51" width="8.25" style="33" customWidth="1"/>
    <col min="52" max="52" width="6.25" style="33" customWidth="1"/>
    <col min="53" max="53" width="12.375" style="33" customWidth="1"/>
    <col min="54" max="54" width="8.5" style="33" customWidth="1"/>
    <col min="55" max="56" width="6" style="33" bestFit="1" customWidth="1"/>
    <col min="57" max="57" width="6.5" style="33" bestFit="1" customWidth="1"/>
    <col min="58" max="58" width="6" style="33" bestFit="1" customWidth="1"/>
    <col min="59" max="59" width="6" style="33" customWidth="1"/>
    <col min="60" max="60" width="6" style="33" bestFit="1" customWidth="1"/>
    <col min="61" max="61" width="12" style="33" customWidth="1"/>
    <col min="62" max="62" width="8.75" style="33" customWidth="1"/>
    <col min="63" max="66" width="6" style="33" bestFit="1" customWidth="1"/>
    <col min="67" max="67" width="6" style="33" customWidth="1"/>
    <col min="68" max="68" width="6" style="33" bestFit="1" customWidth="1"/>
    <col min="69" max="69" width="12.25" style="33" customWidth="1"/>
    <col min="70" max="70" width="7.625" style="33" customWidth="1"/>
    <col min="71" max="74" width="6" style="33" bestFit="1" customWidth="1"/>
    <col min="75" max="75" width="6" style="33" customWidth="1"/>
    <col min="76" max="76" width="6" style="33" bestFit="1" customWidth="1"/>
    <col min="77" max="77" width="12.375" style="33" customWidth="1"/>
    <col min="78" max="78" width="8.875" style="33" customWidth="1"/>
    <col min="79" max="82" width="6" style="33" bestFit="1" customWidth="1"/>
    <col min="83" max="83" width="6" style="33" customWidth="1"/>
    <col min="84" max="84" width="6" style="33" bestFit="1" customWidth="1"/>
    <col min="85" max="85" width="9.375" style="33" customWidth="1"/>
    <col min="86" max="86" width="10.125" style="33" customWidth="1"/>
    <col min="87" max="87" width="11.25" style="33" customWidth="1"/>
    <col min="88" max="88" width="10.875" style="33" customWidth="1"/>
    <col min="89" max="89" width="25.625" style="33" customWidth="1"/>
    <col min="90" max="90" width="16.625" style="33" customWidth="1"/>
    <col min="91" max="16384" width="9" style="33"/>
  </cols>
  <sheetData>
    <row r="1" spans="1:90" ht="18.75">
      <c r="AN1" s="131"/>
      <c r="AR1" s="40"/>
      <c r="CK1" s="40" t="s">
        <v>65</v>
      </c>
    </row>
    <row r="2" spans="1:90" ht="18.75">
      <c r="AN2" s="131"/>
      <c r="AR2" s="41"/>
      <c r="CK2" s="41" t="s">
        <v>0</v>
      </c>
    </row>
    <row r="3" spans="1:90" ht="18.75">
      <c r="AN3" s="131"/>
      <c r="AR3" s="41"/>
      <c r="CK3" s="30" t="s">
        <v>925</v>
      </c>
    </row>
    <row r="4" spans="1:90" s="42" customFormat="1" ht="18.75">
      <c r="A4" s="466" t="s">
        <v>909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</row>
    <row r="5" spans="1:90" s="42" customFormat="1" ht="18.75" customHeight="1">
      <c r="A5" s="469" t="str">
        <f>'10квФ'!A5:T5</f>
        <v>за 3 квартал 2025 года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69"/>
      <c r="Z5" s="469"/>
      <c r="AA5" s="469"/>
      <c r="AB5" s="469"/>
      <c r="AC5" s="469"/>
      <c r="AD5" s="469"/>
      <c r="AE5" s="469"/>
      <c r="AF5" s="469"/>
      <c r="AG5" s="469"/>
      <c r="AH5" s="469"/>
      <c r="AI5" s="469"/>
      <c r="AJ5" s="469"/>
      <c r="AK5" s="469"/>
      <c r="AL5" s="469"/>
      <c r="AM5" s="469"/>
      <c r="AN5" s="469"/>
      <c r="AO5" s="469"/>
      <c r="AP5" s="469"/>
      <c r="AQ5" s="469"/>
      <c r="AR5" s="469"/>
    </row>
    <row r="6" spans="1:90" s="42" customFormat="1" ht="18.75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370"/>
      <c r="L6" s="164"/>
      <c r="M6" s="164"/>
      <c r="N6" s="164"/>
      <c r="O6" s="164"/>
      <c r="P6" s="164"/>
      <c r="Q6" s="164"/>
      <c r="R6" s="164"/>
      <c r="S6" s="370"/>
      <c r="T6" s="164"/>
      <c r="U6" s="164"/>
      <c r="V6" s="164"/>
      <c r="W6" s="164"/>
      <c r="X6" s="164"/>
      <c r="Y6" s="164"/>
      <c r="Z6" s="164"/>
      <c r="AA6" s="370"/>
      <c r="AB6" s="164"/>
      <c r="AC6" s="164"/>
      <c r="AD6" s="164"/>
    </row>
    <row r="7" spans="1:90" s="42" customFormat="1" ht="18.75" customHeight="1">
      <c r="A7" s="470" t="str">
        <f>'1Ф'!A7:AC7</f>
        <v>Отчет о реализации инвестиционной программы  филиала "Брянскэнергосбыт" ООО "Газпром энергосбыт Брянск"</v>
      </c>
      <c r="B7" s="470"/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70"/>
      <c r="V7" s="470"/>
      <c r="W7" s="470"/>
      <c r="X7" s="470"/>
      <c r="Y7" s="470"/>
      <c r="Z7" s="470"/>
      <c r="AA7" s="470"/>
      <c r="AB7" s="470"/>
      <c r="AC7" s="470"/>
      <c r="AD7" s="470"/>
      <c r="AE7" s="470"/>
      <c r="AF7" s="470"/>
      <c r="AG7" s="470"/>
      <c r="AH7" s="470"/>
      <c r="AI7" s="470"/>
      <c r="AJ7" s="470"/>
      <c r="AK7" s="470"/>
      <c r="AL7" s="470"/>
      <c r="AM7" s="470"/>
      <c r="AN7" s="470"/>
      <c r="AO7" s="470"/>
      <c r="AP7" s="470"/>
      <c r="AQ7" s="470"/>
      <c r="AR7" s="470"/>
    </row>
    <row r="8" spans="1:90">
      <c r="A8" s="468" t="s">
        <v>77</v>
      </c>
      <c r="B8" s="468"/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8"/>
      <c r="Y8" s="468"/>
      <c r="Z8" s="468"/>
      <c r="AA8" s="468"/>
      <c r="AB8" s="468"/>
      <c r="AC8" s="468"/>
      <c r="AD8" s="468"/>
      <c r="AE8" s="468"/>
      <c r="AF8" s="468"/>
      <c r="AG8" s="468"/>
      <c r="AH8" s="468"/>
      <c r="AI8" s="468"/>
      <c r="AJ8" s="468"/>
      <c r="AK8" s="468"/>
      <c r="AL8" s="468"/>
      <c r="AM8" s="468"/>
      <c r="AN8" s="468"/>
      <c r="AO8" s="468"/>
      <c r="AP8" s="468"/>
      <c r="AQ8" s="468"/>
      <c r="AR8" s="468"/>
    </row>
    <row r="9" spans="1:90">
      <c r="A9" s="150"/>
      <c r="B9" s="150"/>
      <c r="C9" s="150"/>
      <c r="D9" s="150"/>
      <c r="E9" s="150"/>
      <c r="F9" s="150"/>
      <c r="G9" s="150"/>
      <c r="H9" s="150"/>
      <c r="I9" s="150"/>
      <c r="J9" s="150"/>
      <c r="K9" s="371"/>
      <c r="L9" s="150"/>
      <c r="M9" s="150"/>
      <c r="N9" s="150"/>
      <c r="O9" s="150"/>
      <c r="P9" s="150"/>
      <c r="Q9" s="150"/>
      <c r="R9" s="150"/>
      <c r="S9" s="371"/>
      <c r="T9" s="150"/>
      <c r="U9" s="150"/>
      <c r="V9" s="150"/>
      <c r="W9" s="150"/>
      <c r="X9" s="150"/>
      <c r="Y9" s="150"/>
      <c r="Z9" s="150"/>
      <c r="AA9" s="371"/>
      <c r="AB9" s="150"/>
      <c r="AC9" s="150"/>
      <c r="AD9" s="150"/>
    </row>
    <row r="10" spans="1:90" ht="18.75">
      <c r="A10" s="470" t="str">
        <f>'1Ф'!A10:AC10</f>
        <v>Год раскрытия информации: 2025 год</v>
      </c>
      <c r="B10" s="470"/>
      <c r="C10" s="470"/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  <c r="Y10" s="470"/>
      <c r="Z10" s="470"/>
      <c r="AA10" s="470"/>
      <c r="AB10" s="470"/>
      <c r="AC10" s="470"/>
      <c r="AD10" s="470"/>
      <c r="AE10" s="470"/>
      <c r="AF10" s="470"/>
      <c r="AG10" s="470"/>
      <c r="AH10" s="470"/>
      <c r="AI10" s="470"/>
      <c r="AJ10" s="470"/>
      <c r="AK10" s="470"/>
      <c r="AL10" s="470"/>
      <c r="AM10" s="470"/>
      <c r="AN10" s="470"/>
      <c r="AO10" s="470"/>
      <c r="AP10" s="470"/>
      <c r="AQ10" s="470"/>
      <c r="AR10" s="470"/>
    </row>
    <row r="11" spans="1:90" ht="18.75">
      <c r="AD11" s="41"/>
    </row>
    <row r="12" spans="1:90" ht="18.75">
      <c r="A12" s="470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70"/>
      <c r="C12" s="470"/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470"/>
      <c r="W12" s="470"/>
      <c r="X12" s="470"/>
      <c r="Y12" s="470"/>
      <c r="Z12" s="470"/>
      <c r="AA12" s="470"/>
      <c r="AB12" s="470"/>
      <c r="AC12" s="470"/>
      <c r="AD12" s="470"/>
      <c r="AE12" s="470"/>
      <c r="AF12" s="470"/>
      <c r="AG12" s="470"/>
      <c r="AH12" s="470"/>
      <c r="AI12" s="470"/>
      <c r="AJ12" s="470"/>
      <c r="AK12" s="470"/>
      <c r="AL12" s="470"/>
      <c r="AM12" s="470"/>
      <c r="AN12" s="470"/>
      <c r="AO12" s="470"/>
      <c r="AP12" s="470"/>
      <c r="AQ12" s="470"/>
      <c r="AR12" s="470"/>
    </row>
    <row r="13" spans="1:90">
      <c r="A13" s="468"/>
      <c r="B13" s="468"/>
      <c r="C13" s="468"/>
      <c r="D13" s="468"/>
      <c r="E13" s="468"/>
      <c r="F13" s="468"/>
      <c r="G13" s="468"/>
      <c r="H13" s="468"/>
      <c r="I13" s="468"/>
      <c r="J13" s="468"/>
      <c r="K13" s="468"/>
      <c r="L13" s="468"/>
      <c r="M13" s="468"/>
      <c r="N13" s="468"/>
      <c r="O13" s="468"/>
      <c r="P13" s="468"/>
      <c r="Q13" s="468"/>
      <c r="R13" s="468"/>
      <c r="S13" s="468"/>
      <c r="T13" s="468"/>
      <c r="U13" s="468"/>
      <c r="V13" s="468"/>
      <c r="W13" s="468"/>
      <c r="X13" s="468"/>
      <c r="Y13" s="468"/>
      <c r="Z13" s="468"/>
      <c r="AA13" s="468"/>
      <c r="AB13" s="468"/>
      <c r="AC13" s="468"/>
      <c r="AD13" s="468"/>
      <c r="AE13" s="468"/>
      <c r="AF13" s="468"/>
      <c r="AG13" s="468"/>
      <c r="AH13" s="468"/>
      <c r="AI13" s="468"/>
      <c r="AJ13" s="468"/>
      <c r="AK13" s="468"/>
      <c r="AL13" s="468"/>
      <c r="AM13" s="468"/>
      <c r="AN13" s="468"/>
      <c r="AO13" s="468"/>
      <c r="AP13" s="468"/>
      <c r="AQ13" s="468"/>
      <c r="AR13" s="468"/>
    </row>
    <row r="14" spans="1:90"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</row>
    <row r="15" spans="1:90" ht="31.5" customHeight="1">
      <c r="A15" s="471" t="s">
        <v>72</v>
      </c>
      <c r="B15" s="566" t="s">
        <v>23</v>
      </c>
      <c r="C15" s="566" t="s">
        <v>5</v>
      </c>
      <c r="D15" s="471" t="s">
        <v>934</v>
      </c>
      <c r="E15" s="571" t="s">
        <v>1048</v>
      </c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572"/>
      <c r="AS15" s="572"/>
      <c r="AT15" s="572"/>
      <c r="AU15" s="572"/>
      <c r="AV15" s="572"/>
      <c r="AW15" s="572"/>
      <c r="AX15" s="572"/>
      <c r="AY15" s="572"/>
      <c r="AZ15" s="572"/>
      <c r="BA15" s="572"/>
      <c r="BB15" s="572"/>
      <c r="BC15" s="572"/>
      <c r="BD15" s="572"/>
      <c r="BE15" s="572"/>
      <c r="BF15" s="572"/>
      <c r="BG15" s="572"/>
      <c r="BH15" s="572"/>
      <c r="BI15" s="572"/>
      <c r="BJ15" s="572"/>
      <c r="BK15" s="572"/>
      <c r="BL15" s="572"/>
      <c r="BM15" s="572"/>
      <c r="BN15" s="572"/>
      <c r="BO15" s="572"/>
      <c r="BP15" s="572"/>
      <c r="BQ15" s="572"/>
      <c r="BR15" s="572"/>
      <c r="BS15" s="572"/>
      <c r="BT15" s="572"/>
      <c r="BU15" s="572"/>
      <c r="BV15" s="572"/>
      <c r="BW15" s="572"/>
      <c r="BX15" s="572"/>
      <c r="BY15" s="572"/>
      <c r="BZ15" s="572"/>
      <c r="CA15" s="572"/>
      <c r="CB15" s="572"/>
      <c r="CC15" s="572"/>
      <c r="CD15" s="572"/>
      <c r="CE15" s="572"/>
      <c r="CF15" s="574"/>
      <c r="CG15" s="454" t="s">
        <v>862</v>
      </c>
      <c r="CH15" s="455"/>
      <c r="CI15" s="455"/>
      <c r="CJ15" s="456"/>
      <c r="CK15" s="566" t="s">
        <v>7</v>
      </c>
    </row>
    <row r="16" spans="1:90" ht="49.5" customHeight="1">
      <c r="A16" s="472"/>
      <c r="B16" s="566"/>
      <c r="C16" s="566"/>
      <c r="D16" s="472"/>
      <c r="E16" s="571" t="s">
        <v>9</v>
      </c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574"/>
      <c r="AS16" s="571" t="s">
        <v>10</v>
      </c>
      <c r="AT16" s="572"/>
      <c r="AU16" s="572"/>
      <c r="AV16" s="572"/>
      <c r="AW16" s="572"/>
      <c r="AX16" s="572"/>
      <c r="AY16" s="572"/>
      <c r="AZ16" s="572"/>
      <c r="BA16" s="572"/>
      <c r="BB16" s="572"/>
      <c r="BC16" s="572"/>
      <c r="BD16" s="572"/>
      <c r="BE16" s="572"/>
      <c r="BF16" s="572"/>
      <c r="BG16" s="572"/>
      <c r="BH16" s="572"/>
      <c r="BI16" s="572"/>
      <c r="BJ16" s="572"/>
      <c r="BK16" s="572"/>
      <c r="BL16" s="572"/>
      <c r="BM16" s="572"/>
      <c r="BN16" s="572"/>
      <c r="BO16" s="572"/>
      <c r="BP16" s="572"/>
      <c r="BQ16" s="572"/>
      <c r="BR16" s="572"/>
      <c r="BS16" s="572"/>
      <c r="BT16" s="572"/>
      <c r="BU16" s="572"/>
      <c r="BV16" s="572"/>
      <c r="BW16" s="572"/>
      <c r="BX16" s="572"/>
      <c r="BY16" s="572"/>
      <c r="BZ16" s="572"/>
      <c r="CA16" s="572"/>
      <c r="CB16" s="572"/>
      <c r="CC16" s="572"/>
      <c r="CD16" s="572"/>
      <c r="CE16" s="572"/>
      <c r="CF16" s="572"/>
      <c r="CG16" s="457"/>
      <c r="CH16" s="458"/>
      <c r="CI16" s="458"/>
      <c r="CJ16" s="459"/>
      <c r="CK16" s="566"/>
      <c r="CL16" s="212"/>
    </row>
    <row r="17" spans="1:90" ht="51.75" customHeight="1">
      <c r="A17" s="472"/>
      <c r="B17" s="566"/>
      <c r="C17" s="566"/>
      <c r="D17" s="472"/>
      <c r="E17" s="568" t="s">
        <v>14</v>
      </c>
      <c r="F17" s="569"/>
      <c r="G17" s="569"/>
      <c r="H17" s="569"/>
      <c r="I17" s="569"/>
      <c r="J17" s="569"/>
      <c r="K17" s="569"/>
      <c r="L17" s="570"/>
      <c r="M17" s="568" t="s">
        <v>79</v>
      </c>
      <c r="N17" s="569"/>
      <c r="O17" s="569"/>
      <c r="P17" s="569"/>
      <c r="Q17" s="569"/>
      <c r="R17" s="569"/>
      <c r="S17" s="569"/>
      <c r="T17" s="570"/>
      <c r="U17" s="566" t="s">
        <v>80</v>
      </c>
      <c r="V17" s="566"/>
      <c r="W17" s="566"/>
      <c r="X17" s="566"/>
      <c r="Y17" s="566"/>
      <c r="Z17" s="566"/>
      <c r="AA17" s="566"/>
      <c r="AB17" s="566"/>
      <c r="AC17" s="566" t="s">
        <v>84</v>
      </c>
      <c r="AD17" s="566"/>
      <c r="AE17" s="566"/>
      <c r="AF17" s="566"/>
      <c r="AG17" s="566"/>
      <c r="AH17" s="566"/>
      <c r="AI17" s="566"/>
      <c r="AJ17" s="566"/>
      <c r="AK17" s="567" t="s">
        <v>82</v>
      </c>
      <c r="AL17" s="567"/>
      <c r="AM17" s="567"/>
      <c r="AN17" s="567"/>
      <c r="AO17" s="567"/>
      <c r="AP17" s="567"/>
      <c r="AQ17" s="567"/>
      <c r="AR17" s="567"/>
      <c r="AS17" s="566" t="s">
        <v>14</v>
      </c>
      <c r="AT17" s="566"/>
      <c r="AU17" s="566"/>
      <c r="AV17" s="566"/>
      <c r="AW17" s="566"/>
      <c r="AX17" s="566"/>
      <c r="AY17" s="566"/>
      <c r="AZ17" s="566"/>
      <c r="BA17" s="568" t="s">
        <v>79</v>
      </c>
      <c r="BB17" s="569"/>
      <c r="BC17" s="569"/>
      <c r="BD17" s="569"/>
      <c r="BE17" s="569"/>
      <c r="BF17" s="569"/>
      <c r="BG17" s="569"/>
      <c r="BH17" s="570"/>
      <c r="BI17" s="568" t="s">
        <v>80</v>
      </c>
      <c r="BJ17" s="569"/>
      <c r="BK17" s="569"/>
      <c r="BL17" s="569"/>
      <c r="BM17" s="569"/>
      <c r="BN17" s="569"/>
      <c r="BO17" s="569"/>
      <c r="BP17" s="570"/>
      <c r="BQ17" s="568" t="s">
        <v>84</v>
      </c>
      <c r="BR17" s="569"/>
      <c r="BS17" s="569"/>
      <c r="BT17" s="569"/>
      <c r="BU17" s="569"/>
      <c r="BV17" s="569"/>
      <c r="BW17" s="569"/>
      <c r="BX17" s="570"/>
      <c r="BY17" s="571" t="s">
        <v>82</v>
      </c>
      <c r="BZ17" s="572"/>
      <c r="CA17" s="572"/>
      <c r="CB17" s="572"/>
      <c r="CC17" s="572"/>
      <c r="CD17" s="572"/>
      <c r="CE17" s="572"/>
      <c r="CF17" s="572"/>
      <c r="CG17" s="563"/>
      <c r="CH17" s="573"/>
      <c r="CI17" s="573"/>
      <c r="CJ17" s="564"/>
      <c r="CK17" s="566"/>
      <c r="CL17" s="212"/>
    </row>
    <row r="18" spans="1:90" ht="51.75" customHeight="1">
      <c r="A18" s="472"/>
      <c r="B18" s="566"/>
      <c r="C18" s="566"/>
      <c r="D18" s="472"/>
      <c r="E18" s="213" t="s">
        <v>22</v>
      </c>
      <c r="F18" s="567" t="s">
        <v>21</v>
      </c>
      <c r="G18" s="567"/>
      <c r="H18" s="567"/>
      <c r="I18" s="567"/>
      <c r="J18" s="567"/>
      <c r="K18" s="567"/>
      <c r="L18" s="567"/>
      <c r="M18" s="253" t="s">
        <v>22</v>
      </c>
      <c r="N18" s="567" t="s">
        <v>21</v>
      </c>
      <c r="O18" s="567"/>
      <c r="P18" s="567"/>
      <c r="Q18" s="567"/>
      <c r="R18" s="567"/>
      <c r="S18" s="567"/>
      <c r="T18" s="567"/>
      <c r="U18" s="213" t="s">
        <v>22</v>
      </c>
      <c r="V18" s="567" t="s">
        <v>21</v>
      </c>
      <c r="W18" s="567"/>
      <c r="X18" s="567"/>
      <c r="Y18" s="567"/>
      <c r="Z18" s="567"/>
      <c r="AA18" s="567"/>
      <c r="AB18" s="567"/>
      <c r="AC18" s="213" t="s">
        <v>22</v>
      </c>
      <c r="AD18" s="567" t="s">
        <v>21</v>
      </c>
      <c r="AE18" s="567"/>
      <c r="AF18" s="567"/>
      <c r="AG18" s="567"/>
      <c r="AH18" s="567"/>
      <c r="AI18" s="567"/>
      <c r="AJ18" s="567"/>
      <c r="AK18" s="213" t="s">
        <v>22</v>
      </c>
      <c r="AL18" s="567" t="s">
        <v>21</v>
      </c>
      <c r="AM18" s="567"/>
      <c r="AN18" s="567"/>
      <c r="AO18" s="567"/>
      <c r="AP18" s="567"/>
      <c r="AQ18" s="567"/>
      <c r="AR18" s="567"/>
      <c r="AS18" s="213" t="s">
        <v>22</v>
      </c>
      <c r="AT18" s="567" t="s">
        <v>21</v>
      </c>
      <c r="AU18" s="567"/>
      <c r="AV18" s="567"/>
      <c r="AW18" s="567"/>
      <c r="AX18" s="567"/>
      <c r="AY18" s="567"/>
      <c r="AZ18" s="567"/>
      <c r="BA18" s="253" t="s">
        <v>22</v>
      </c>
      <c r="BB18" s="567" t="s">
        <v>21</v>
      </c>
      <c r="BC18" s="567"/>
      <c r="BD18" s="567"/>
      <c r="BE18" s="567"/>
      <c r="BF18" s="567"/>
      <c r="BG18" s="567"/>
      <c r="BH18" s="567"/>
      <c r="BI18" s="213" t="s">
        <v>22</v>
      </c>
      <c r="BJ18" s="567" t="s">
        <v>21</v>
      </c>
      <c r="BK18" s="567"/>
      <c r="BL18" s="567"/>
      <c r="BM18" s="567"/>
      <c r="BN18" s="567"/>
      <c r="BO18" s="567"/>
      <c r="BP18" s="567"/>
      <c r="BQ18" s="213" t="s">
        <v>22</v>
      </c>
      <c r="BR18" s="567" t="s">
        <v>21</v>
      </c>
      <c r="BS18" s="567"/>
      <c r="BT18" s="567"/>
      <c r="BU18" s="567"/>
      <c r="BV18" s="567"/>
      <c r="BW18" s="567"/>
      <c r="BX18" s="567"/>
      <c r="BY18" s="213" t="s">
        <v>22</v>
      </c>
      <c r="BZ18" s="567" t="s">
        <v>21</v>
      </c>
      <c r="CA18" s="567"/>
      <c r="CB18" s="567"/>
      <c r="CC18" s="567"/>
      <c r="CD18" s="567"/>
      <c r="CE18" s="567"/>
      <c r="CF18" s="567"/>
      <c r="CG18" s="442" t="s">
        <v>22</v>
      </c>
      <c r="CH18" s="442"/>
      <c r="CI18" s="442" t="s">
        <v>21</v>
      </c>
      <c r="CJ18" s="442"/>
      <c r="CK18" s="566"/>
      <c r="CL18" s="212"/>
    </row>
    <row r="19" spans="1:90" ht="75" customHeight="1">
      <c r="A19" s="473"/>
      <c r="B19" s="566"/>
      <c r="C19" s="566"/>
      <c r="D19" s="473"/>
      <c r="E19" s="193" t="s">
        <v>933</v>
      </c>
      <c r="F19" s="193" t="s">
        <v>933</v>
      </c>
      <c r="G19" s="130" t="s">
        <v>2</v>
      </c>
      <c r="H19" s="130" t="s">
        <v>3</v>
      </c>
      <c r="I19" s="130" t="s">
        <v>55</v>
      </c>
      <c r="J19" s="130" t="s">
        <v>1001</v>
      </c>
      <c r="K19" s="130" t="s">
        <v>1002</v>
      </c>
      <c r="L19" s="130" t="s">
        <v>1011</v>
      </c>
      <c r="M19" s="252" t="s">
        <v>933</v>
      </c>
      <c r="N19" s="252" t="s">
        <v>933</v>
      </c>
      <c r="O19" s="130" t="s">
        <v>2</v>
      </c>
      <c r="P19" s="130" t="s">
        <v>3</v>
      </c>
      <c r="Q19" s="130" t="s">
        <v>55</v>
      </c>
      <c r="R19" s="130" t="s">
        <v>1001</v>
      </c>
      <c r="S19" s="130" t="s">
        <v>1002</v>
      </c>
      <c r="T19" s="130" t="s">
        <v>1011</v>
      </c>
      <c r="U19" s="193" t="s">
        <v>933</v>
      </c>
      <c r="V19" s="193" t="s">
        <v>933</v>
      </c>
      <c r="W19" s="130" t="s">
        <v>2</v>
      </c>
      <c r="X19" s="130" t="s">
        <v>3</v>
      </c>
      <c r="Y19" s="130" t="s">
        <v>55</v>
      </c>
      <c r="Z19" s="130" t="s">
        <v>1001</v>
      </c>
      <c r="AA19" s="130" t="s">
        <v>1002</v>
      </c>
      <c r="AB19" s="130" t="s">
        <v>1011</v>
      </c>
      <c r="AC19" s="193" t="s">
        <v>933</v>
      </c>
      <c r="AD19" s="193" t="s">
        <v>933</v>
      </c>
      <c r="AE19" s="130" t="s">
        <v>2</v>
      </c>
      <c r="AF19" s="130" t="s">
        <v>3</v>
      </c>
      <c r="AG19" s="130" t="s">
        <v>55</v>
      </c>
      <c r="AH19" s="130" t="s">
        <v>1001</v>
      </c>
      <c r="AI19" s="130" t="s">
        <v>1002</v>
      </c>
      <c r="AJ19" s="130" t="s">
        <v>1011</v>
      </c>
      <c r="AK19" s="193" t="s">
        <v>933</v>
      </c>
      <c r="AL19" s="193" t="s">
        <v>933</v>
      </c>
      <c r="AM19" s="130" t="s">
        <v>2</v>
      </c>
      <c r="AN19" s="130" t="s">
        <v>3</v>
      </c>
      <c r="AO19" s="130" t="s">
        <v>55</v>
      </c>
      <c r="AP19" s="130" t="s">
        <v>1001</v>
      </c>
      <c r="AQ19" s="130" t="s">
        <v>1002</v>
      </c>
      <c r="AR19" s="130" t="s">
        <v>1011</v>
      </c>
      <c r="AS19" s="193" t="s">
        <v>933</v>
      </c>
      <c r="AT19" s="193" t="s">
        <v>933</v>
      </c>
      <c r="AU19" s="130" t="s">
        <v>2</v>
      </c>
      <c r="AV19" s="130" t="s">
        <v>3</v>
      </c>
      <c r="AW19" s="130" t="s">
        <v>55</v>
      </c>
      <c r="AX19" s="130" t="s">
        <v>1001</v>
      </c>
      <c r="AY19" s="130" t="s">
        <v>1002</v>
      </c>
      <c r="AZ19" s="130" t="s">
        <v>1011</v>
      </c>
      <c r="BA19" s="252" t="s">
        <v>933</v>
      </c>
      <c r="BB19" s="252" t="s">
        <v>933</v>
      </c>
      <c r="BC19" s="130" t="s">
        <v>2</v>
      </c>
      <c r="BD19" s="130" t="s">
        <v>3</v>
      </c>
      <c r="BE19" s="130" t="s">
        <v>55</v>
      </c>
      <c r="BF19" s="130" t="s">
        <v>1001</v>
      </c>
      <c r="BG19" s="130" t="s">
        <v>1002</v>
      </c>
      <c r="BH19" s="130" t="s">
        <v>1011</v>
      </c>
      <c r="BI19" s="193" t="s">
        <v>933</v>
      </c>
      <c r="BJ19" s="193" t="s">
        <v>933</v>
      </c>
      <c r="BK19" s="130" t="s">
        <v>2</v>
      </c>
      <c r="BL19" s="130" t="s">
        <v>3</v>
      </c>
      <c r="BM19" s="130" t="s">
        <v>55</v>
      </c>
      <c r="BN19" s="130" t="s">
        <v>1001</v>
      </c>
      <c r="BO19" s="130" t="s">
        <v>1002</v>
      </c>
      <c r="BP19" s="130" t="s">
        <v>1011</v>
      </c>
      <c r="BQ19" s="193" t="s">
        <v>933</v>
      </c>
      <c r="BR19" s="193" t="s">
        <v>933</v>
      </c>
      <c r="BS19" s="130" t="s">
        <v>2</v>
      </c>
      <c r="BT19" s="130" t="s">
        <v>3</v>
      </c>
      <c r="BU19" s="130" t="s">
        <v>55</v>
      </c>
      <c r="BV19" s="130" t="s">
        <v>1001</v>
      </c>
      <c r="BW19" s="130" t="s">
        <v>1002</v>
      </c>
      <c r="BX19" s="130" t="s">
        <v>1011</v>
      </c>
      <c r="BY19" s="193" t="s">
        <v>933</v>
      </c>
      <c r="BZ19" s="193" t="s">
        <v>933</v>
      </c>
      <c r="CA19" s="130" t="s">
        <v>2</v>
      </c>
      <c r="CB19" s="130" t="s">
        <v>3</v>
      </c>
      <c r="CC19" s="130" t="s">
        <v>55</v>
      </c>
      <c r="CD19" s="130" t="s">
        <v>1001</v>
      </c>
      <c r="CE19" s="130" t="s">
        <v>1002</v>
      </c>
      <c r="CF19" s="130" t="s">
        <v>1011</v>
      </c>
      <c r="CG19" s="195" t="s">
        <v>935</v>
      </c>
      <c r="CH19" s="154" t="s">
        <v>8</v>
      </c>
      <c r="CI19" s="195" t="s">
        <v>935</v>
      </c>
      <c r="CJ19" s="154" t="s">
        <v>8</v>
      </c>
      <c r="CK19" s="566"/>
      <c r="CL19" s="212"/>
    </row>
    <row r="20" spans="1:90">
      <c r="A20" s="178">
        <v>1</v>
      </c>
      <c r="B20" s="178">
        <v>2</v>
      </c>
      <c r="C20" s="178">
        <v>3</v>
      </c>
      <c r="D20" s="178">
        <v>4</v>
      </c>
      <c r="E20" s="214" t="s">
        <v>88</v>
      </c>
      <c r="F20" s="178" t="s">
        <v>89</v>
      </c>
      <c r="G20" s="178" t="s">
        <v>90</v>
      </c>
      <c r="H20" s="178" t="s">
        <v>91</v>
      </c>
      <c r="I20" s="178" t="s">
        <v>92</v>
      </c>
      <c r="J20" s="178" t="s">
        <v>93</v>
      </c>
      <c r="K20" s="374" t="s">
        <v>94</v>
      </c>
      <c r="L20" s="178" t="s">
        <v>1015</v>
      </c>
      <c r="M20" s="178" t="s">
        <v>95</v>
      </c>
      <c r="N20" s="178" t="s">
        <v>96</v>
      </c>
      <c r="O20" s="178" t="s">
        <v>97</v>
      </c>
      <c r="P20" s="178" t="s">
        <v>98</v>
      </c>
      <c r="Q20" s="178" t="s">
        <v>99</v>
      </c>
      <c r="R20" s="178" t="s">
        <v>100</v>
      </c>
      <c r="S20" s="374" t="s">
        <v>101</v>
      </c>
      <c r="T20" s="178" t="s">
        <v>1016</v>
      </c>
      <c r="U20" s="178" t="s">
        <v>102</v>
      </c>
      <c r="V20" s="178" t="s">
        <v>103</v>
      </c>
      <c r="W20" s="178" t="s">
        <v>104</v>
      </c>
      <c r="X20" s="178" t="s">
        <v>105</v>
      </c>
      <c r="Y20" s="178" t="s">
        <v>106</v>
      </c>
      <c r="Z20" s="178" t="s">
        <v>107</v>
      </c>
      <c r="AA20" s="374" t="s">
        <v>108</v>
      </c>
      <c r="AB20" s="178" t="s">
        <v>1017</v>
      </c>
      <c r="AC20" s="178" t="s">
        <v>109</v>
      </c>
      <c r="AD20" s="178" t="s">
        <v>110</v>
      </c>
      <c r="AE20" s="178" t="s">
        <v>111</v>
      </c>
      <c r="AF20" s="178" t="s">
        <v>112</v>
      </c>
      <c r="AG20" s="178" t="s">
        <v>113</v>
      </c>
      <c r="AH20" s="178" t="s">
        <v>114</v>
      </c>
      <c r="AI20" s="374" t="s">
        <v>115</v>
      </c>
      <c r="AJ20" s="178" t="s">
        <v>1018</v>
      </c>
      <c r="AK20" s="178" t="s">
        <v>116</v>
      </c>
      <c r="AL20" s="178" t="s">
        <v>117</v>
      </c>
      <c r="AM20" s="178" t="s">
        <v>118</v>
      </c>
      <c r="AN20" s="178" t="s">
        <v>119</v>
      </c>
      <c r="AO20" s="178" t="s">
        <v>120</v>
      </c>
      <c r="AP20" s="178" t="s">
        <v>121</v>
      </c>
      <c r="AQ20" s="374" t="s">
        <v>122</v>
      </c>
      <c r="AR20" s="178" t="s">
        <v>1019</v>
      </c>
      <c r="AS20" s="178" t="s">
        <v>123</v>
      </c>
      <c r="AT20" s="178" t="s">
        <v>124</v>
      </c>
      <c r="AU20" s="178" t="s">
        <v>125</v>
      </c>
      <c r="AV20" s="178" t="s">
        <v>126</v>
      </c>
      <c r="AW20" s="178" t="s">
        <v>127</v>
      </c>
      <c r="AX20" s="178" t="s">
        <v>128</v>
      </c>
      <c r="AY20" s="374" t="s">
        <v>129</v>
      </c>
      <c r="AZ20" s="178" t="s">
        <v>1020</v>
      </c>
      <c r="BA20" s="178" t="s">
        <v>130</v>
      </c>
      <c r="BB20" s="178" t="s">
        <v>131</v>
      </c>
      <c r="BC20" s="178" t="s">
        <v>132</v>
      </c>
      <c r="BD20" s="215" t="s">
        <v>133</v>
      </c>
      <c r="BE20" s="178" t="s">
        <v>134</v>
      </c>
      <c r="BF20" s="178" t="s">
        <v>135</v>
      </c>
      <c r="BG20" s="374" t="s">
        <v>136</v>
      </c>
      <c r="BH20" s="178" t="s">
        <v>1021</v>
      </c>
      <c r="BI20" s="178" t="s">
        <v>137</v>
      </c>
      <c r="BJ20" s="178" t="s">
        <v>138</v>
      </c>
      <c r="BK20" s="178" t="s">
        <v>139</v>
      </c>
      <c r="BL20" s="178" t="s">
        <v>140</v>
      </c>
      <c r="BM20" s="178" t="s">
        <v>141</v>
      </c>
      <c r="BN20" s="178" t="s">
        <v>142</v>
      </c>
      <c r="BO20" s="374" t="s">
        <v>143</v>
      </c>
      <c r="BP20" s="178" t="s">
        <v>1022</v>
      </c>
      <c r="BQ20" s="178" t="s">
        <v>144</v>
      </c>
      <c r="BR20" s="178" t="s">
        <v>145</v>
      </c>
      <c r="BS20" s="178" t="s">
        <v>146</v>
      </c>
      <c r="BT20" s="178" t="s">
        <v>147</v>
      </c>
      <c r="BU20" s="178" t="s">
        <v>148</v>
      </c>
      <c r="BV20" s="178" t="s">
        <v>149</v>
      </c>
      <c r="BW20" s="374" t="s">
        <v>150</v>
      </c>
      <c r="BX20" s="178" t="s">
        <v>1023</v>
      </c>
      <c r="BY20" s="178" t="s">
        <v>151</v>
      </c>
      <c r="BZ20" s="178" t="s">
        <v>152</v>
      </c>
      <c r="CA20" s="178" t="s">
        <v>153</v>
      </c>
      <c r="CB20" s="178" t="s">
        <v>154</v>
      </c>
      <c r="CC20" s="178" t="s">
        <v>155</v>
      </c>
      <c r="CD20" s="178" t="s">
        <v>156</v>
      </c>
      <c r="CE20" s="374" t="s">
        <v>157</v>
      </c>
      <c r="CF20" s="178" t="s">
        <v>1024</v>
      </c>
      <c r="CG20" s="178">
        <v>7</v>
      </c>
      <c r="CH20" s="178">
        <f>CG20+1</f>
        <v>8</v>
      </c>
      <c r="CI20" s="178">
        <f>CH20+1</f>
        <v>9</v>
      </c>
      <c r="CJ20" s="178">
        <f>CI20+1</f>
        <v>10</v>
      </c>
      <c r="CK20" s="178">
        <f>CJ20+1</f>
        <v>11</v>
      </c>
      <c r="CL20" s="42"/>
    </row>
    <row r="21" spans="1:90" ht="47.25">
      <c r="A21" s="239"/>
      <c r="B21" s="240" t="s">
        <v>170</v>
      </c>
      <c r="C21" s="241" t="s">
        <v>945</v>
      </c>
      <c r="D21" s="241" t="s">
        <v>945</v>
      </c>
      <c r="E21" s="241" t="s">
        <v>945</v>
      </c>
      <c r="F21" s="247">
        <f>F27</f>
        <v>146.34</v>
      </c>
      <c r="G21" s="241" t="s">
        <v>945</v>
      </c>
      <c r="H21" s="241" t="s">
        <v>945</v>
      </c>
      <c r="I21" s="241" t="s">
        <v>945</v>
      </c>
      <c r="J21" s="241">
        <f>J27</f>
        <v>887</v>
      </c>
      <c r="K21" s="241">
        <f>K27</f>
        <v>31</v>
      </c>
      <c r="L21" s="241">
        <f>L27</f>
        <v>1</v>
      </c>
      <c r="M21" s="241" t="s">
        <v>945</v>
      </c>
      <c r="N21" s="247">
        <f t="shared" ref="N21:R21" si="0">N27</f>
        <v>0.97970000000000002</v>
      </c>
      <c r="O21" s="241" t="str">
        <f t="shared" si="0"/>
        <v>нд</v>
      </c>
      <c r="P21" s="241" t="str">
        <f t="shared" si="0"/>
        <v>нд</v>
      </c>
      <c r="Q21" s="241" t="str">
        <f t="shared" si="0"/>
        <v>нд</v>
      </c>
      <c r="R21" s="241">
        <f t="shared" si="0"/>
        <v>0</v>
      </c>
      <c r="S21" s="241">
        <f>S27</f>
        <v>1</v>
      </c>
      <c r="T21" s="241">
        <f>T27</f>
        <v>0</v>
      </c>
      <c r="U21" s="247">
        <f>U27</f>
        <v>1.6279999999999999</v>
      </c>
      <c r="V21" s="247">
        <f>V27</f>
        <v>27.050999999999998</v>
      </c>
      <c r="W21" s="241" t="s">
        <v>945</v>
      </c>
      <c r="X21" s="241" t="s">
        <v>945</v>
      </c>
      <c r="Y21" s="241" t="s">
        <v>945</v>
      </c>
      <c r="Z21" s="241">
        <f>Z27</f>
        <v>0</v>
      </c>
      <c r="AA21" s="241">
        <f>AA27</f>
        <v>13</v>
      </c>
      <c r="AB21" s="241">
        <f>AB27</f>
        <v>0</v>
      </c>
      <c r="AC21" s="247">
        <f>AC27</f>
        <v>6.5517000000000003</v>
      </c>
      <c r="AD21" s="247">
        <f>AD27</f>
        <v>22.702300000000001</v>
      </c>
      <c r="AE21" s="241" t="s">
        <v>945</v>
      </c>
      <c r="AF21" s="241" t="s">
        <v>945</v>
      </c>
      <c r="AG21" s="241" t="s">
        <v>945</v>
      </c>
      <c r="AH21" s="241">
        <f>AH45</f>
        <v>0</v>
      </c>
      <c r="AI21" s="241">
        <f>AI46</f>
        <v>4</v>
      </c>
      <c r="AJ21" s="241">
        <f>AJ47</f>
        <v>1</v>
      </c>
      <c r="AK21" s="241" t="s">
        <v>945</v>
      </c>
      <c r="AL21" s="247">
        <f>AL27</f>
        <v>0</v>
      </c>
      <c r="AM21" s="241" t="s">
        <v>945</v>
      </c>
      <c r="AN21" s="241" t="s">
        <v>945</v>
      </c>
      <c r="AO21" s="241" t="s">
        <v>945</v>
      </c>
      <c r="AP21" s="241">
        <f>AP27</f>
        <v>0</v>
      </c>
      <c r="AQ21" s="241">
        <f>AQ27</f>
        <v>0</v>
      </c>
      <c r="AR21" s="241" t="s">
        <v>945</v>
      </c>
      <c r="AS21" s="241" t="s">
        <v>945</v>
      </c>
      <c r="AT21" s="247">
        <f>AT27</f>
        <v>50.733000000000004</v>
      </c>
      <c r="AU21" s="241" t="s">
        <v>945</v>
      </c>
      <c r="AV21" s="241" t="s">
        <v>945</v>
      </c>
      <c r="AW21" s="241" t="s">
        <v>945</v>
      </c>
      <c r="AX21" s="241">
        <f>AX27</f>
        <v>0</v>
      </c>
      <c r="AY21" s="241">
        <f>AY27</f>
        <v>18</v>
      </c>
      <c r="AZ21" s="241">
        <f>AZ27</f>
        <v>0</v>
      </c>
      <c r="BA21" s="241" t="s">
        <v>945</v>
      </c>
      <c r="BB21" s="247">
        <f>BB27</f>
        <v>0.97970000000000002</v>
      </c>
      <c r="BC21" s="247" t="s">
        <v>945</v>
      </c>
      <c r="BD21" s="247" t="s">
        <v>945</v>
      </c>
      <c r="BE21" s="247" t="s">
        <v>945</v>
      </c>
      <c r="BF21" s="241">
        <f>BF27</f>
        <v>0</v>
      </c>
      <c r="BG21" s="241">
        <f>BG27</f>
        <v>1</v>
      </c>
      <c r="BH21" s="241">
        <f>BH27</f>
        <v>0</v>
      </c>
      <c r="BI21" s="247">
        <f>BI27</f>
        <v>1.6279999999999999</v>
      </c>
      <c r="BJ21" s="247">
        <f>BJ27</f>
        <v>27.050999999999998</v>
      </c>
      <c r="BK21" s="241" t="s">
        <v>945</v>
      </c>
      <c r="BL21" s="241" t="s">
        <v>945</v>
      </c>
      <c r="BM21" s="241" t="s">
        <v>945</v>
      </c>
      <c r="BN21" s="241">
        <f>BN27</f>
        <v>0</v>
      </c>
      <c r="BO21" s="241">
        <f>BO27</f>
        <v>13</v>
      </c>
      <c r="BP21" s="241">
        <f>BP27</f>
        <v>0</v>
      </c>
      <c r="BQ21" s="247">
        <f>BQ27</f>
        <v>6.5517000000000003</v>
      </c>
      <c r="BR21" s="246">
        <f>BR27</f>
        <v>22.702300000000001</v>
      </c>
      <c r="BS21" s="241" t="s">
        <v>945</v>
      </c>
      <c r="BT21" s="241" t="s">
        <v>945</v>
      </c>
      <c r="BU21" s="241" t="s">
        <v>945</v>
      </c>
      <c r="BV21" s="241">
        <f>BV45</f>
        <v>0</v>
      </c>
      <c r="BW21" s="241">
        <f>BW46</f>
        <v>4</v>
      </c>
      <c r="BX21" s="241">
        <f>BX47</f>
        <v>1</v>
      </c>
      <c r="BY21" s="241" t="s">
        <v>945</v>
      </c>
      <c r="BZ21" s="247">
        <f>BZ27</f>
        <v>0</v>
      </c>
      <c r="CA21" s="241" t="s">
        <v>945</v>
      </c>
      <c r="CB21" s="241" t="s">
        <v>945</v>
      </c>
      <c r="CC21" s="241" t="s">
        <v>945</v>
      </c>
      <c r="CD21" s="241">
        <f>CD27</f>
        <v>0</v>
      </c>
      <c r="CE21" s="241">
        <f>CE27</f>
        <v>0</v>
      </c>
      <c r="CF21" s="241" t="s">
        <v>945</v>
      </c>
      <c r="CG21" s="247">
        <f>CG27</f>
        <v>0</v>
      </c>
      <c r="CH21" s="353">
        <f>CH27</f>
        <v>0</v>
      </c>
      <c r="CI21" s="247">
        <f>CI27</f>
        <v>0</v>
      </c>
      <c r="CJ21" s="353">
        <f>CJ27</f>
        <v>0</v>
      </c>
      <c r="CK21" s="238"/>
      <c r="CL21" s="42"/>
    </row>
    <row r="22" spans="1:90" ht="31.5" hidden="1">
      <c r="A22" s="239" t="s">
        <v>946</v>
      </c>
      <c r="B22" s="240" t="s">
        <v>947</v>
      </c>
      <c r="C22" s="241" t="s">
        <v>945</v>
      </c>
      <c r="D22" s="241" t="s">
        <v>945</v>
      </c>
      <c r="E22" s="241" t="s">
        <v>945</v>
      </c>
      <c r="F22" s="247" t="s">
        <v>945</v>
      </c>
      <c r="G22" s="241" t="s">
        <v>945</v>
      </c>
      <c r="H22" s="241" t="s">
        <v>945</v>
      </c>
      <c r="I22" s="241" t="s">
        <v>945</v>
      </c>
      <c r="J22" s="241" t="s">
        <v>945</v>
      </c>
      <c r="K22" s="241"/>
      <c r="L22" s="241" t="s">
        <v>945</v>
      </c>
      <c r="M22" s="241" t="s">
        <v>945</v>
      </c>
      <c r="N22" s="241" t="s">
        <v>945</v>
      </c>
      <c r="O22" s="241" t="s">
        <v>945</v>
      </c>
      <c r="P22" s="241" t="s">
        <v>945</v>
      </c>
      <c r="Q22" s="241" t="s">
        <v>945</v>
      </c>
      <c r="R22" s="241" t="s">
        <v>945</v>
      </c>
      <c r="S22" s="241"/>
      <c r="T22" s="241" t="s">
        <v>945</v>
      </c>
      <c r="U22" s="247" t="s">
        <v>945</v>
      </c>
      <c r="V22" s="247" t="s">
        <v>945</v>
      </c>
      <c r="W22" s="241" t="s">
        <v>945</v>
      </c>
      <c r="X22" s="241" t="s">
        <v>945</v>
      </c>
      <c r="Y22" s="241" t="s">
        <v>945</v>
      </c>
      <c r="Z22" s="241" t="s">
        <v>945</v>
      </c>
      <c r="AA22" s="241" t="s">
        <v>945</v>
      </c>
      <c r="AB22" s="241" t="s">
        <v>945</v>
      </c>
      <c r="AC22" s="247" t="s">
        <v>945</v>
      </c>
      <c r="AD22" s="247" t="s">
        <v>945</v>
      </c>
      <c r="AE22" s="241" t="s">
        <v>945</v>
      </c>
      <c r="AF22" s="241" t="s">
        <v>945</v>
      </c>
      <c r="AG22" s="241" t="s">
        <v>945</v>
      </c>
      <c r="AH22" s="241" t="s">
        <v>945</v>
      </c>
      <c r="AI22" s="241"/>
      <c r="AJ22" s="241" t="s">
        <v>945</v>
      </c>
      <c r="AK22" s="241" t="s">
        <v>945</v>
      </c>
      <c r="AL22" s="247" t="s">
        <v>945</v>
      </c>
      <c r="AM22" s="241" t="s">
        <v>945</v>
      </c>
      <c r="AN22" s="241" t="s">
        <v>945</v>
      </c>
      <c r="AO22" s="241" t="s">
        <v>945</v>
      </c>
      <c r="AP22" s="241" t="s">
        <v>945</v>
      </c>
      <c r="AQ22" s="241" t="s">
        <v>945</v>
      </c>
      <c r="AR22" s="241" t="s">
        <v>945</v>
      </c>
      <c r="AS22" s="241" t="s">
        <v>945</v>
      </c>
      <c r="AT22" s="247" t="s">
        <v>945</v>
      </c>
      <c r="AU22" s="241" t="s">
        <v>945</v>
      </c>
      <c r="AV22" s="241" t="s">
        <v>945</v>
      </c>
      <c r="AW22" s="241" t="s">
        <v>945</v>
      </c>
      <c r="AX22" s="241" t="s">
        <v>945</v>
      </c>
      <c r="AY22" s="241"/>
      <c r="AZ22" s="241" t="s">
        <v>945</v>
      </c>
      <c r="BA22" s="241" t="s">
        <v>945</v>
      </c>
      <c r="BB22" s="247" t="s">
        <v>945</v>
      </c>
      <c r="BC22" s="247" t="s">
        <v>945</v>
      </c>
      <c r="BD22" s="247" t="s">
        <v>945</v>
      </c>
      <c r="BE22" s="247" t="s">
        <v>945</v>
      </c>
      <c r="BF22" s="247" t="s">
        <v>945</v>
      </c>
      <c r="BG22" s="247"/>
      <c r="BH22" s="241" t="s">
        <v>945</v>
      </c>
      <c r="BI22" s="247" t="s">
        <v>945</v>
      </c>
      <c r="BJ22" s="247" t="s">
        <v>945</v>
      </c>
      <c r="BK22" s="241" t="s">
        <v>945</v>
      </c>
      <c r="BL22" s="241" t="s">
        <v>945</v>
      </c>
      <c r="BM22" s="241" t="s">
        <v>945</v>
      </c>
      <c r="BN22" s="241" t="s">
        <v>945</v>
      </c>
      <c r="BO22" s="241" t="s">
        <v>945</v>
      </c>
      <c r="BP22" s="241" t="s">
        <v>945</v>
      </c>
      <c r="BQ22" s="247" t="s">
        <v>945</v>
      </c>
      <c r="BR22" s="246" t="s">
        <v>945</v>
      </c>
      <c r="BS22" s="241" t="s">
        <v>945</v>
      </c>
      <c r="BT22" s="241" t="s">
        <v>945</v>
      </c>
      <c r="BU22" s="241" t="s">
        <v>945</v>
      </c>
      <c r="BV22" s="241" t="s">
        <v>945</v>
      </c>
      <c r="BW22" s="241"/>
      <c r="BX22" s="241" t="s">
        <v>945</v>
      </c>
      <c r="BY22" s="241" t="s">
        <v>945</v>
      </c>
      <c r="BZ22" s="247" t="s">
        <v>945</v>
      </c>
      <c r="CA22" s="241" t="s">
        <v>945</v>
      </c>
      <c r="CB22" s="241" t="s">
        <v>945</v>
      </c>
      <c r="CC22" s="241" t="s">
        <v>945</v>
      </c>
      <c r="CD22" s="241" t="s">
        <v>945</v>
      </c>
      <c r="CE22" s="241" t="s">
        <v>945</v>
      </c>
      <c r="CF22" s="241" t="s">
        <v>945</v>
      </c>
      <c r="CG22" s="247" t="s">
        <v>945</v>
      </c>
      <c r="CH22" s="353" t="s">
        <v>945</v>
      </c>
      <c r="CI22" s="247" t="e">
        <f t="shared" ref="CI22:CI43" si="1">BZ22-AL22</f>
        <v>#VALUE!</v>
      </c>
      <c r="CJ22" s="353" t="e">
        <f t="shared" ref="CJ22:CJ43" si="2">BZ22/AL22-1</f>
        <v>#VALUE!</v>
      </c>
      <c r="CK22" s="238"/>
      <c r="CL22" s="42"/>
    </row>
    <row r="23" spans="1:90" ht="63" hidden="1">
      <c r="A23" s="239" t="s">
        <v>948</v>
      </c>
      <c r="B23" s="240" t="s">
        <v>949</v>
      </c>
      <c r="C23" s="241" t="s">
        <v>945</v>
      </c>
      <c r="D23" s="241" t="s">
        <v>945</v>
      </c>
      <c r="E23" s="241" t="s">
        <v>945</v>
      </c>
      <c r="F23" s="247" t="s">
        <v>945</v>
      </c>
      <c r="G23" s="241" t="s">
        <v>945</v>
      </c>
      <c r="H23" s="241" t="s">
        <v>945</v>
      </c>
      <c r="I23" s="241" t="s">
        <v>945</v>
      </c>
      <c r="J23" s="241" t="s">
        <v>945</v>
      </c>
      <c r="K23" s="241"/>
      <c r="L23" s="241" t="s">
        <v>945</v>
      </c>
      <c r="M23" s="241" t="s">
        <v>945</v>
      </c>
      <c r="N23" s="241" t="s">
        <v>945</v>
      </c>
      <c r="O23" s="241" t="s">
        <v>945</v>
      </c>
      <c r="P23" s="241" t="s">
        <v>945</v>
      </c>
      <c r="Q23" s="241" t="s">
        <v>945</v>
      </c>
      <c r="R23" s="241" t="s">
        <v>945</v>
      </c>
      <c r="S23" s="241"/>
      <c r="T23" s="241" t="s">
        <v>945</v>
      </c>
      <c r="U23" s="247" t="s">
        <v>945</v>
      </c>
      <c r="V23" s="247" t="s">
        <v>945</v>
      </c>
      <c r="W23" s="241" t="s">
        <v>945</v>
      </c>
      <c r="X23" s="241" t="s">
        <v>945</v>
      </c>
      <c r="Y23" s="241" t="s">
        <v>945</v>
      </c>
      <c r="Z23" s="241" t="s">
        <v>945</v>
      </c>
      <c r="AA23" s="241" t="s">
        <v>945</v>
      </c>
      <c r="AB23" s="241" t="s">
        <v>945</v>
      </c>
      <c r="AC23" s="247" t="s">
        <v>945</v>
      </c>
      <c r="AD23" s="247" t="s">
        <v>945</v>
      </c>
      <c r="AE23" s="241" t="s">
        <v>945</v>
      </c>
      <c r="AF23" s="241" t="s">
        <v>945</v>
      </c>
      <c r="AG23" s="241" t="s">
        <v>945</v>
      </c>
      <c r="AH23" s="241" t="s">
        <v>945</v>
      </c>
      <c r="AI23" s="241"/>
      <c r="AJ23" s="241" t="s">
        <v>945</v>
      </c>
      <c r="AK23" s="241" t="s">
        <v>945</v>
      </c>
      <c r="AL23" s="247" t="s">
        <v>945</v>
      </c>
      <c r="AM23" s="241" t="s">
        <v>945</v>
      </c>
      <c r="AN23" s="241" t="s">
        <v>945</v>
      </c>
      <c r="AO23" s="241" t="s">
        <v>945</v>
      </c>
      <c r="AP23" s="241" t="s">
        <v>945</v>
      </c>
      <c r="AQ23" s="241" t="s">
        <v>945</v>
      </c>
      <c r="AR23" s="241" t="s">
        <v>945</v>
      </c>
      <c r="AS23" s="241" t="s">
        <v>945</v>
      </c>
      <c r="AT23" s="247" t="s">
        <v>945</v>
      </c>
      <c r="AU23" s="241" t="s">
        <v>945</v>
      </c>
      <c r="AV23" s="241" t="s">
        <v>945</v>
      </c>
      <c r="AW23" s="241" t="s">
        <v>945</v>
      </c>
      <c r="AX23" s="241" t="s">
        <v>945</v>
      </c>
      <c r="AY23" s="241"/>
      <c r="AZ23" s="241" t="s">
        <v>945</v>
      </c>
      <c r="BA23" s="241" t="s">
        <v>945</v>
      </c>
      <c r="BB23" s="247" t="s">
        <v>945</v>
      </c>
      <c r="BC23" s="247" t="s">
        <v>945</v>
      </c>
      <c r="BD23" s="247" t="s">
        <v>945</v>
      </c>
      <c r="BE23" s="247" t="s">
        <v>945</v>
      </c>
      <c r="BF23" s="247" t="s">
        <v>945</v>
      </c>
      <c r="BG23" s="247"/>
      <c r="BH23" s="241" t="s">
        <v>945</v>
      </c>
      <c r="BI23" s="247" t="s">
        <v>945</v>
      </c>
      <c r="BJ23" s="247" t="s">
        <v>945</v>
      </c>
      <c r="BK23" s="241" t="s">
        <v>945</v>
      </c>
      <c r="BL23" s="241" t="s">
        <v>945</v>
      </c>
      <c r="BM23" s="241" t="s">
        <v>945</v>
      </c>
      <c r="BN23" s="241" t="s">
        <v>945</v>
      </c>
      <c r="BO23" s="241" t="s">
        <v>945</v>
      </c>
      <c r="BP23" s="241" t="s">
        <v>945</v>
      </c>
      <c r="BQ23" s="247" t="s">
        <v>945</v>
      </c>
      <c r="BR23" s="246" t="s">
        <v>945</v>
      </c>
      <c r="BS23" s="241" t="s">
        <v>945</v>
      </c>
      <c r="BT23" s="241" t="s">
        <v>945</v>
      </c>
      <c r="BU23" s="241" t="s">
        <v>945</v>
      </c>
      <c r="BV23" s="241" t="s">
        <v>945</v>
      </c>
      <c r="BW23" s="241"/>
      <c r="BX23" s="241" t="s">
        <v>945</v>
      </c>
      <c r="BY23" s="241" t="s">
        <v>945</v>
      </c>
      <c r="BZ23" s="247" t="s">
        <v>945</v>
      </c>
      <c r="CA23" s="241" t="s">
        <v>945</v>
      </c>
      <c r="CB23" s="241" t="s">
        <v>945</v>
      </c>
      <c r="CC23" s="241" t="s">
        <v>945</v>
      </c>
      <c r="CD23" s="241" t="s">
        <v>945</v>
      </c>
      <c r="CE23" s="241" t="s">
        <v>945</v>
      </c>
      <c r="CF23" s="241" t="s">
        <v>945</v>
      </c>
      <c r="CG23" s="247" t="s">
        <v>945</v>
      </c>
      <c r="CH23" s="353" t="s">
        <v>945</v>
      </c>
      <c r="CI23" s="247" t="e">
        <f t="shared" si="1"/>
        <v>#VALUE!</v>
      </c>
      <c r="CJ23" s="353" t="e">
        <f t="shared" si="2"/>
        <v>#VALUE!</v>
      </c>
      <c r="CK23" s="238"/>
      <c r="CL23" s="42"/>
    </row>
    <row r="24" spans="1:90" ht="141.75" hidden="1">
      <c r="A24" s="239" t="s">
        <v>950</v>
      </c>
      <c r="B24" s="240" t="s">
        <v>951</v>
      </c>
      <c r="C24" s="241" t="s">
        <v>945</v>
      </c>
      <c r="D24" s="241" t="s">
        <v>945</v>
      </c>
      <c r="E24" s="241" t="s">
        <v>945</v>
      </c>
      <c r="F24" s="247" t="s">
        <v>945</v>
      </c>
      <c r="G24" s="241" t="s">
        <v>945</v>
      </c>
      <c r="H24" s="241" t="s">
        <v>945</v>
      </c>
      <c r="I24" s="241" t="s">
        <v>945</v>
      </c>
      <c r="J24" s="241" t="s">
        <v>945</v>
      </c>
      <c r="K24" s="241"/>
      <c r="L24" s="241" t="s">
        <v>945</v>
      </c>
      <c r="M24" s="241" t="s">
        <v>945</v>
      </c>
      <c r="N24" s="241" t="s">
        <v>945</v>
      </c>
      <c r="O24" s="241" t="s">
        <v>945</v>
      </c>
      <c r="P24" s="241" t="s">
        <v>945</v>
      </c>
      <c r="Q24" s="241" t="s">
        <v>945</v>
      </c>
      <c r="R24" s="241" t="s">
        <v>945</v>
      </c>
      <c r="S24" s="241"/>
      <c r="T24" s="241" t="s">
        <v>945</v>
      </c>
      <c r="U24" s="247" t="s">
        <v>945</v>
      </c>
      <c r="V24" s="247" t="s">
        <v>945</v>
      </c>
      <c r="W24" s="241" t="s">
        <v>945</v>
      </c>
      <c r="X24" s="241" t="s">
        <v>945</v>
      </c>
      <c r="Y24" s="241" t="s">
        <v>945</v>
      </c>
      <c r="Z24" s="241" t="s">
        <v>945</v>
      </c>
      <c r="AA24" s="241" t="s">
        <v>945</v>
      </c>
      <c r="AB24" s="241" t="s">
        <v>945</v>
      </c>
      <c r="AC24" s="247" t="s">
        <v>945</v>
      </c>
      <c r="AD24" s="247" t="s">
        <v>945</v>
      </c>
      <c r="AE24" s="241" t="s">
        <v>945</v>
      </c>
      <c r="AF24" s="241" t="s">
        <v>945</v>
      </c>
      <c r="AG24" s="241" t="s">
        <v>945</v>
      </c>
      <c r="AH24" s="241" t="s">
        <v>945</v>
      </c>
      <c r="AI24" s="241"/>
      <c r="AJ24" s="241" t="s">
        <v>945</v>
      </c>
      <c r="AK24" s="241" t="s">
        <v>945</v>
      </c>
      <c r="AL24" s="247" t="s">
        <v>945</v>
      </c>
      <c r="AM24" s="241" t="s">
        <v>945</v>
      </c>
      <c r="AN24" s="241" t="s">
        <v>945</v>
      </c>
      <c r="AO24" s="241" t="s">
        <v>945</v>
      </c>
      <c r="AP24" s="241" t="s">
        <v>945</v>
      </c>
      <c r="AQ24" s="241" t="s">
        <v>945</v>
      </c>
      <c r="AR24" s="241" t="s">
        <v>945</v>
      </c>
      <c r="AS24" s="241" t="s">
        <v>945</v>
      </c>
      <c r="AT24" s="247" t="s">
        <v>945</v>
      </c>
      <c r="AU24" s="241" t="s">
        <v>945</v>
      </c>
      <c r="AV24" s="241" t="s">
        <v>945</v>
      </c>
      <c r="AW24" s="241" t="s">
        <v>945</v>
      </c>
      <c r="AX24" s="241" t="s">
        <v>945</v>
      </c>
      <c r="AY24" s="241"/>
      <c r="AZ24" s="241" t="s">
        <v>945</v>
      </c>
      <c r="BA24" s="241" t="s">
        <v>945</v>
      </c>
      <c r="BB24" s="247" t="s">
        <v>945</v>
      </c>
      <c r="BC24" s="247" t="s">
        <v>945</v>
      </c>
      <c r="BD24" s="247" t="s">
        <v>945</v>
      </c>
      <c r="BE24" s="247" t="s">
        <v>945</v>
      </c>
      <c r="BF24" s="247" t="s">
        <v>945</v>
      </c>
      <c r="BG24" s="247"/>
      <c r="BH24" s="241" t="s">
        <v>945</v>
      </c>
      <c r="BI24" s="247" t="s">
        <v>945</v>
      </c>
      <c r="BJ24" s="247" t="s">
        <v>945</v>
      </c>
      <c r="BK24" s="241" t="s">
        <v>945</v>
      </c>
      <c r="BL24" s="241" t="s">
        <v>945</v>
      </c>
      <c r="BM24" s="241" t="s">
        <v>945</v>
      </c>
      <c r="BN24" s="241" t="s">
        <v>945</v>
      </c>
      <c r="BO24" s="241" t="s">
        <v>945</v>
      </c>
      <c r="BP24" s="241" t="s">
        <v>945</v>
      </c>
      <c r="BQ24" s="247" t="s">
        <v>945</v>
      </c>
      <c r="BR24" s="246" t="s">
        <v>945</v>
      </c>
      <c r="BS24" s="241" t="s">
        <v>945</v>
      </c>
      <c r="BT24" s="241" t="s">
        <v>945</v>
      </c>
      <c r="BU24" s="241" t="s">
        <v>945</v>
      </c>
      <c r="BV24" s="241" t="s">
        <v>945</v>
      </c>
      <c r="BW24" s="241"/>
      <c r="BX24" s="241" t="s">
        <v>945</v>
      </c>
      <c r="BY24" s="241" t="s">
        <v>945</v>
      </c>
      <c r="BZ24" s="247" t="s">
        <v>945</v>
      </c>
      <c r="CA24" s="241" t="s">
        <v>945</v>
      </c>
      <c r="CB24" s="241" t="s">
        <v>945</v>
      </c>
      <c r="CC24" s="241" t="s">
        <v>945</v>
      </c>
      <c r="CD24" s="241" t="s">
        <v>945</v>
      </c>
      <c r="CE24" s="241" t="s">
        <v>945</v>
      </c>
      <c r="CF24" s="241" t="s">
        <v>945</v>
      </c>
      <c r="CG24" s="247" t="s">
        <v>945</v>
      </c>
      <c r="CH24" s="353" t="s">
        <v>945</v>
      </c>
      <c r="CI24" s="247" t="e">
        <f t="shared" si="1"/>
        <v>#VALUE!</v>
      </c>
      <c r="CJ24" s="353" t="e">
        <f t="shared" si="2"/>
        <v>#VALUE!</v>
      </c>
      <c r="CK24" s="238"/>
      <c r="CL24" s="42"/>
    </row>
    <row r="25" spans="1:90" ht="63" hidden="1">
      <c r="A25" s="239" t="s">
        <v>952</v>
      </c>
      <c r="B25" s="240" t="s">
        <v>953</v>
      </c>
      <c r="C25" s="241" t="s">
        <v>945</v>
      </c>
      <c r="D25" s="241" t="s">
        <v>945</v>
      </c>
      <c r="E25" s="241" t="s">
        <v>945</v>
      </c>
      <c r="F25" s="247" t="s">
        <v>945</v>
      </c>
      <c r="G25" s="241" t="s">
        <v>945</v>
      </c>
      <c r="H25" s="241" t="s">
        <v>945</v>
      </c>
      <c r="I25" s="241" t="s">
        <v>945</v>
      </c>
      <c r="J25" s="241" t="s">
        <v>945</v>
      </c>
      <c r="K25" s="241"/>
      <c r="L25" s="241" t="s">
        <v>945</v>
      </c>
      <c r="M25" s="241" t="s">
        <v>945</v>
      </c>
      <c r="N25" s="241" t="s">
        <v>945</v>
      </c>
      <c r="O25" s="241" t="s">
        <v>945</v>
      </c>
      <c r="P25" s="241" t="s">
        <v>945</v>
      </c>
      <c r="Q25" s="241" t="s">
        <v>945</v>
      </c>
      <c r="R25" s="241" t="s">
        <v>945</v>
      </c>
      <c r="S25" s="241"/>
      <c r="T25" s="241" t="s">
        <v>945</v>
      </c>
      <c r="U25" s="247" t="s">
        <v>945</v>
      </c>
      <c r="V25" s="247" t="s">
        <v>945</v>
      </c>
      <c r="W25" s="241" t="s">
        <v>945</v>
      </c>
      <c r="X25" s="241" t="s">
        <v>945</v>
      </c>
      <c r="Y25" s="241" t="s">
        <v>945</v>
      </c>
      <c r="Z25" s="241" t="s">
        <v>945</v>
      </c>
      <c r="AA25" s="241" t="s">
        <v>945</v>
      </c>
      <c r="AB25" s="241" t="s">
        <v>945</v>
      </c>
      <c r="AC25" s="247" t="s">
        <v>945</v>
      </c>
      <c r="AD25" s="247" t="s">
        <v>945</v>
      </c>
      <c r="AE25" s="241" t="s">
        <v>945</v>
      </c>
      <c r="AF25" s="241" t="s">
        <v>945</v>
      </c>
      <c r="AG25" s="241" t="s">
        <v>945</v>
      </c>
      <c r="AH25" s="241" t="s">
        <v>945</v>
      </c>
      <c r="AI25" s="241"/>
      <c r="AJ25" s="241" t="s">
        <v>945</v>
      </c>
      <c r="AK25" s="241" t="s">
        <v>945</v>
      </c>
      <c r="AL25" s="247" t="s">
        <v>945</v>
      </c>
      <c r="AM25" s="241" t="s">
        <v>945</v>
      </c>
      <c r="AN25" s="241" t="s">
        <v>945</v>
      </c>
      <c r="AO25" s="241" t="s">
        <v>945</v>
      </c>
      <c r="AP25" s="241" t="s">
        <v>945</v>
      </c>
      <c r="AQ25" s="241" t="s">
        <v>945</v>
      </c>
      <c r="AR25" s="241" t="s">
        <v>945</v>
      </c>
      <c r="AS25" s="241" t="s">
        <v>945</v>
      </c>
      <c r="AT25" s="247" t="s">
        <v>945</v>
      </c>
      <c r="AU25" s="241" t="s">
        <v>945</v>
      </c>
      <c r="AV25" s="241" t="s">
        <v>945</v>
      </c>
      <c r="AW25" s="241" t="s">
        <v>945</v>
      </c>
      <c r="AX25" s="241" t="s">
        <v>945</v>
      </c>
      <c r="AY25" s="241"/>
      <c r="AZ25" s="241" t="s">
        <v>945</v>
      </c>
      <c r="BA25" s="241" t="s">
        <v>945</v>
      </c>
      <c r="BB25" s="247" t="s">
        <v>945</v>
      </c>
      <c r="BC25" s="247" t="s">
        <v>945</v>
      </c>
      <c r="BD25" s="247" t="s">
        <v>945</v>
      </c>
      <c r="BE25" s="247" t="s">
        <v>945</v>
      </c>
      <c r="BF25" s="247" t="s">
        <v>945</v>
      </c>
      <c r="BG25" s="247"/>
      <c r="BH25" s="241" t="s">
        <v>945</v>
      </c>
      <c r="BI25" s="247" t="s">
        <v>945</v>
      </c>
      <c r="BJ25" s="247" t="s">
        <v>945</v>
      </c>
      <c r="BK25" s="241" t="s">
        <v>945</v>
      </c>
      <c r="BL25" s="241" t="s">
        <v>945</v>
      </c>
      <c r="BM25" s="241" t="s">
        <v>945</v>
      </c>
      <c r="BN25" s="241" t="s">
        <v>945</v>
      </c>
      <c r="BO25" s="241" t="s">
        <v>945</v>
      </c>
      <c r="BP25" s="241" t="s">
        <v>945</v>
      </c>
      <c r="BQ25" s="247" t="s">
        <v>945</v>
      </c>
      <c r="BR25" s="246" t="s">
        <v>945</v>
      </c>
      <c r="BS25" s="241" t="s">
        <v>945</v>
      </c>
      <c r="BT25" s="241" t="s">
        <v>945</v>
      </c>
      <c r="BU25" s="241" t="s">
        <v>945</v>
      </c>
      <c r="BV25" s="241" t="s">
        <v>945</v>
      </c>
      <c r="BW25" s="241"/>
      <c r="BX25" s="241" t="s">
        <v>945</v>
      </c>
      <c r="BY25" s="241" t="s">
        <v>945</v>
      </c>
      <c r="BZ25" s="247" t="s">
        <v>945</v>
      </c>
      <c r="CA25" s="241" t="s">
        <v>945</v>
      </c>
      <c r="CB25" s="241" t="s">
        <v>945</v>
      </c>
      <c r="CC25" s="241" t="s">
        <v>945</v>
      </c>
      <c r="CD25" s="241" t="s">
        <v>945</v>
      </c>
      <c r="CE25" s="241" t="s">
        <v>945</v>
      </c>
      <c r="CF25" s="241" t="s">
        <v>945</v>
      </c>
      <c r="CG25" s="247" t="s">
        <v>945</v>
      </c>
      <c r="CH25" s="353" t="s">
        <v>945</v>
      </c>
      <c r="CI25" s="247" t="e">
        <f t="shared" si="1"/>
        <v>#VALUE!</v>
      </c>
      <c r="CJ25" s="353" t="e">
        <f t="shared" si="2"/>
        <v>#VALUE!</v>
      </c>
      <c r="CK25" s="238"/>
      <c r="CL25" s="42"/>
    </row>
    <row r="26" spans="1:90" ht="78.75" hidden="1">
      <c r="A26" s="239" t="s">
        <v>954</v>
      </c>
      <c r="B26" s="240" t="s">
        <v>955</v>
      </c>
      <c r="C26" s="241" t="s">
        <v>945</v>
      </c>
      <c r="D26" s="241" t="s">
        <v>945</v>
      </c>
      <c r="E26" s="241" t="s">
        <v>945</v>
      </c>
      <c r="F26" s="247" t="s">
        <v>945</v>
      </c>
      <c r="G26" s="241" t="s">
        <v>945</v>
      </c>
      <c r="H26" s="241" t="s">
        <v>945</v>
      </c>
      <c r="I26" s="241" t="s">
        <v>945</v>
      </c>
      <c r="J26" s="241" t="s">
        <v>945</v>
      </c>
      <c r="K26" s="241"/>
      <c r="L26" s="241" t="s">
        <v>945</v>
      </c>
      <c r="M26" s="241" t="s">
        <v>945</v>
      </c>
      <c r="N26" s="241" t="s">
        <v>945</v>
      </c>
      <c r="O26" s="241" t="s">
        <v>945</v>
      </c>
      <c r="P26" s="241" t="s">
        <v>945</v>
      </c>
      <c r="Q26" s="241" t="s">
        <v>945</v>
      </c>
      <c r="R26" s="241" t="s">
        <v>945</v>
      </c>
      <c r="S26" s="241"/>
      <c r="T26" s="241" t="s">
        <v>945</v>
      </c>
      <c r="U26" s="247" t="s">
        <v>945</v>
      </c>
      <c r="V26" s="247" t="s">
        <v>945</v>
      </c>
      <c r="W26" s="241" t="s">
        <v>945</v>
      </c>
      <c r="X26" s="241" t="s">
        <v>945</v>
      </c>
      <c r="Y26" s="241" t="s">
        <v>945</v>
      </c>
      <c r="Z26" s="241" t="s">
        <v>945</v>
      </c>
      <c r="AA26" s="241" t="s">
        <v>945</v>
      </c>
      <c r="AB26" s="241" t="s">
        <v>945</v>
      </c>
      <c r="AC26" s="247" t="s">
        <v>945</v>
      </c>
      <c r="AD26" s="247" t="s">
        <v>945</v>
      </c>
      <c r="AE26" s="241" t="s">
        <v>945</v>
      </c>
      <c r="AF26" s="241" t="s">
        <v>945</v>
      </c>
      <c r="AG26" s="241" t="s">
        <v>945</v>
      </c>
      <c r="AH26" s="241" t="s">
        <v>945</v>
      </c>
      <c r="AI26" s="241"/>
      <c r="AJ26" s="241" t="s">
        <v>945</v>
      </c>
      <c r="AK26" s="241" t="s">
        <v>945</v>
      </c>
      <c r="AL26" s="247" t="s">
        <v>945</v>
      </c>
      <c r="AM26" s="241" t="s">
        <v>945</v>
      </c>
      <c r="AN26" s="241" t="s">
        <v>945</v>
      </c>
      <c r="AO26" s="241" t="s">
        <v>945</v>
      </c>
      <c r="AP26" s="241" t="s">
        <v>945</v>
      </c>
      <c r="AQ26" s="241" t="s">
        <v>945</v>
      </c>
      <c r="AR26" s="241" t="s">
        <v>945</v>
      </c>
      <c r="AS26" s="241" t="s">
        <v>945</v>
      </c>
      <c r="AT26" s="247" t="s">
        <v>945</v>
      </c>
      <c r="AU26" s="241" t="s">
        <v>945</v>
      </c>
      <c r="AV26" s="241" t="s">
        <v>945</v>
      </c>
      <c r="AW26" s="241" t="s">
        <v>945</v>
      </c>
      <c r="AX26" s="241" t="s">
        <v>945</v>
      </c>
      <c r="AY26" s="241"/>
      <c r="AZ26" s="241" t="s">
        <v>945</v>
      </c>
      <c r="BA26" s="241" t="s">
        <v>945</v>
      </c>
      <c r="BB26" s="247" t="s">
        <v>945</v>
      </c>
      <c r="BC26" s="247" t="s">
        <v>945</v>
      </c>
      <c r="BD26" s="247" t="s">
        <v>945</v>
      </c>
      <c r="BE26" s="247" t="s">
        <v>945</v>
      </c>
      <c r="BF26" s="247" t="s">
        <v>945</v>
      </c>
      <c r="BG26" s="247"/>
      <c r="BH26" s="241" t="s">
        <v>945</v>
      </c>
      <c r="BI26" s="247" t="s">
        <v>945</v>
      </c>
      <c r="BJ26" s="247" t="s">
        <v>945</v>
      </c>
      <c r="BK26" s="241" t="s">
        <v>945</v>
      </c>
      <c r="BL26" s="241" t="s">
        <v>945</v>
      </c>
      <c r="BM26" s="241" t="s">
        <v>945</v>
      </c>
      <c r="BN26" s="241" t="s">
        <v>945</v>
      </c>
      <c r="BO26" s="241" t="s">
        <v>945</v>
      </c>
      <c r="BP26" s="241" t="s">
        <v>945</v>
      </c>
      <c r="BQ26" s="247" t="s">
        <v>945</v>
      </c>
      <c r="BR26" s="246" t="s">
        <v>945</v>
      </c>
      <c r="BS26" s="241" t="s">
        <v>945</v>
      </c>
      <c r="BT26" s="241" t="s">
        <v>945</v>
      </c>
      <c r="BU26" s="241" t="s">
        <v>945</v>
      </c>
      <c r="BV26" s="241" t="s">
        <v>945</v>
      </c>
      <c r="BW26" s="241"/>
      <c r="BX26" s="241" t="s">
        <v>945</v>
      </c>
      <c r="BY26" s="241" t="s">
        <v>945</v>
      </c>
      <c r="BZ26" s="247" t="s">
        <v>945</v>
      </c>
      <c r="CA26" s="241" t="s">
        <v>945</v>
      </c>
      <c r="CB26" s="241" t="s">
        <v>945</v>
      </c>
      <c r="CC26" s="241" t="s">
        <v>945</v>
      </c>
      <c r="CD26" s="241" t="s">
        <v>945</v>
      </c>
      <c r="CE26" s="241" t="s">
        <v>945</v>
      </c>
      <c r="CF26" s="241" t="s">
        <v>945</v>
      </c>
      <c r="CG26" s="247" t="s">
        <v>945</v>
      </c>
      <c r="CH26" s="353" t="s">
        <v>945</v>
      </c>
      <c r="CI26" s="247" t="e">
        <f t="shared" si="1"/>
        <v>#VALUE!</v>
      </c>
      <c r="CJ26" s="353" t="e">
        <f t="shared" si="2"/>
        <v>#VALUE!</v>
      </c>
      <c r="CK26" s="238"/>
      <c r="CL26" s="42"/>
    </row>
    <row r="27" spans="1:90" ht="47.25">
      <c r="A27" s="239" t="s">
        <v>956</v>
      </c>
      <c r="B27" s="242" t="s">
        <v>957</v>
      </c>
      <c r="C27" s="241" t="s">
        <v>945</v>
      </c>
      <c r="D27" s="241" t="s">
        <v>945</v>
      </c>
      <c r="E27" s="241" t="s">
        <v>945</v>
      </c>
      <c r="F27" s="247">
        <f>F44</f>
        <v>146.34</v>
      </c>
      <c r="G27" s="241" t="s">
        <v>945</v>
      </c>
      <c r="H27" s="241" t="s">
        <v>945</v>
      </c>
      <c r="I27" s="241" t="s">
        <v>945</v>
      </c>
      <c r="J27" s="241">
        <f>J44</f>
        <v>887</v>
      </c>
      <c r="K27" s="241">
        <f>K44</f>
        <v>31</v>
      </c>
      <c r="L27" s="241">
        <f>L44</f>
        <v>1</v>
      </c>
      <c r="M27" s="241" t="s">
        <v>945</v>
      </c>
      <c r="N27" s="247">
        <f t="shared" ref="N27:T27" si="3">N44</f>
        <v>0.97970000000000002</v>
      </c>
      <c r="O27" s="241" t="str">
        <f t="shared" si="3"/>
        <v>нд</v>
      </c>
      <c r="P27" s="241" t="str">
        <f t="shared" si="3"/>
        <v>нд</v>
      </c>
      <c r="Q27" s="241" t="str">
        <f t="shared" si="3"/>
        <v>нд</v>
      </c>
      <c r="R27" s="241">
        <f t="shared" si="3"/>
        <v>0</v>
      </c>
      <c r="S27" s="241">
        <f>S44</f>
        <v>1</v>
      </c>
      <c r="T27" s="241">
        <f t="shared" si="3"/>
        <v>0</v>
      </c>
      <c r="U27" s="247">
        <f>U44</f>
        <v>1.6279999999999999</v>
      </c>
      <c r="V27" s="247">
        <f>V44</f>
        <v>27.050999999999998</v>
      </c>
      <c r="W27" s="241" t="s">
        <v>945</v>
      </c>
      <c r="X27" s="241" t="s">
        <v>945</v>
      </c>
      <c r="Y27" s="241" t="s">
        <v>945</v>
      </c>
      <c r="Z27" s="241">
        <f>Z44</f>
        <v>0</v>
      </c>
      <c r="AA27" s="241">
        <f>AA44</f>
        <v>13</v>
      </c>
      <c r="AB27" s="241">
        <f>AB44</f>
        <v>0</v>
      </c>
      <c r="AC27" s="247">
        <f>AC44</f>
        <v>6.5517000000000003</v>
      </c>
      <c r="AD27" s="247">
        <f>AD44</f>
        <v>22.702300000000001</v>
      </c>
      <c r="AE27" s="241" t="s">
        <v>945</v>
      </c>
      <c r="AF27" s="241" t="s">
        <v>945</v>
      </c>
      <c r="AG27" s="241" t="s">
        <v>945</v>
      </c>
      <c r="AH27" s="241">
        <f>AH44</f>
        <v>0</v>
      </c>
      <c r="AI27" s="241">
        <f>AI44</f>
        <v>4</v>
      </c>
      <c r="AJ27" s="241">
        <f>AJ44</f>
        <v>1</v>
      </c>
      <c r="AK27" s="241" t="s">
        <v>945</v>
      </c>
      <c r="AL27" s="247">
        <f>AL44</f>
        <v>0</v>
      </c>
      <c r="AM27" s="241" t="s">
        <v>945</v>
      </c>
      <c r="AN27" s="241" t="s">
        <v>945</v>
      </c>
      <c r="AO27" s="241" t="s">
        <v>945</v>
      </c>
      <c r="AP27" s="241">
        <f>AP44</f>
        <v>0</v>
      </c>
      <c r="AQ27" s="241">
        <f>AQ44</f>
        <v>0</v>
      </c>
      <c r="AR27" s="241" t="s">
        <v>945</v>
      </c>
      <c r="AS27" s="241" t="s">
        <v>945</v>
      </c>
      <c r="AT27" s="247">
        <f>AT44</f>
        <v>50.733000000000004</v>
      </c>
      <c r="AU27" s="241" t="s">
        <v>945</v>
      </c>
      <c r="AV27" s="241" t="s">
        <v>945</v>
      </c>
      <c r="AW27" s="241" t="s">
        <v>945</v>
      </c>
      <c r="AX27" s="241">
        <f>AX44</f>
        <v>0</v>
      </c>
      <c r="AY27" s="241">
        <f>AY44</f>
        <v>18</v>
      </c>
      <c r="AZ27" s="241">
        <f>AZ44</f>
        <v>0</v>
      </c>
      <c r="BA27" s="241" t="s">
        <v>945</v>
      </c>
      <c r="BB27" s="247">
        <f>BB44</f>
        <v>0.97970000000000002</v>
      </c>
      <c r="BC27" s="247" t="s">
        <v>945</v>
      </c>
      <c r="BD27" s="247" t="s">
        <v>945</v>
      </c>
      <c r="BE27" s="247" t="s">
        <v>945</v>
      </c>
      <c r="BF27" s="241">
        <f>BF44</f>
        <v>0</v>
      </c>
      <c r="BG27" s="241">
        <f>BG44</f>
        <v>1</v>
      </c>
      <c r="BH27" s="241">
        <f>BH44</f>
        <v>0</v>
      </c>
      <c r="BI27" s="247">
        <f>BI44</f>
        <v>1.6279999999999999</v>
      </c>
      <c r="BJ27" s="247">
        <f>BJ44</f>
        <v>27.050999999999998</v>
      </c>
      <c r="BK27" s="241" t="s">
        <v>945</v>
      </c>
      <c r="BL27" s="241" t="s">
        <v>945</v>
      </c>
      <c r="BM27" s="241" t="s">
        <v>945</v>
      </c>
      <c r="BN27" s="241">
        <f>BN44</f>
        <v>0</v>
      </c>
      <c r="BO27" s="241">
        <f>BO44</f>
        <v>13</v>
      </c>
      <c r="BP27" s="241">
        <f>BP44</f>
        <v>0</v>
      </c>
      <c r="BQ27" s="247">
        <f>BQ44</f>
        <v>6.5517000000000003</v>
      </c>
      <c r="BR27" s="246">
        <f>BR44</f>
        <v>22.702300000000001</v>
      </c>
      <c r="BS27" s="241" t="s">
        <v>945</v>
      </c>
      <c r="BT27" s="241" t="s">
        <v>945</v>
      </c>
      <c r="BU27" s="241" t="s">
        <v>945</v>
      </c>
      <c r="BV27" s="241">
        <f>BV44</f>
        <v>0</v>
      </c>
      <c r="BW27" s="241">
        <f>BW44</f>
        <v>4</v>
      </c>
      <c r="BX27" s="241">
        <f>BX44</f>
        <v>1</v>
      </c>
      <c r="BY27" s="241" t="s">
        <v>945</v>
      </c>
      <c r="BZ27" s="247">
        <f>BZ44</f>
        <v>0</v>
      </c>
      <c r="CA27" s="241" t="s">
        <v>945</v>
      </c>
      <c r="CB27" s="241" t="s">
        <v>945</v>
      </c>
      <c r="CC27" s="241" t="s">
        <v>945</v>
      </c>
      <c r="CD27" s="241">
        <f>CD44</f>
        <v>0</v>
      </c>
      <c r="CE27" s="241">
        <f>CE44</f>
        <v>0</v>
      </c>
      <c r="CF27" s="241" t="s">
        <v>945</v>
      </c>
      <c r="CG27" s="247">
        <f>CG44</f>
        <v>0</v>
      </c>
      <c r="CH27" s="353">
        <f>CH44</f>
        <v>0</v>
      </c>
      <c r="CI27" s="247">
        <f>CI44</f>
        <v>0</v>
      </c>
      <c r="CJ27" s="353">
        <f>CJ44</f>
        <v>0</v>
      </c>
      <c r="CK27" s="238"/>
      <c r="CL27" s="42"/>
    </row>
    <row r="28" spans="1:90" hidden="1">
      <c r="A28" s="239" t="s">
        <v>958</v>
      </c>
      <c r="B28" s="240" t="s">
        <v>959</v>
      </c>
      <c r="C28" s="241" t="s">
        <v>945</v>
      </c>
      <c r="D28" s="241" t="s">
        <v>945</v>
      </c>
      <c r="E28" s="241" t="s">
        <v>945</v>
      </c>
      <c r="F28" s="241" t="s">
        <v>945</v>
      </c>
      <c r="G28" s="241" t="s">
        <v>945</v>
      </c>
      <c r="H28" s="241" t="s">
        <v>945</v>
      </c>
      <c r="I28" s="241" t="s">
        <v>945</v>
      </c>
      <c r="J28" s="241" t="s">
        <v>945</v>
      </c>
      <c r="K28" s="241"/>
      <c r="L28" s="241" t="s">
        <v>945</v>
      </c>
      <c r="M28" s="241" t="s">
        <v>945</v>
      </c>
      <c r="N28" s="241" t="s">
        <v>945</v>
      </c>
      <c r="O28" s="241" t="s">
        <v>945</v>
      </c>
      <c r="P28" s="241" t="s">
        <v>945</v>
      </c>
      <c r="Q28" s="241" t="s">
        <v>945</v>
      </c>
      <c r="R28" s="241" t="s">
        <v>945</v>
      </c>
      <c r="S28" s="241"/>
      <c r="T28" s="241" t="s">
        <v>945</v>
      </c>
      <c r="U28" s="247" t="s">
        <v>945</v>
      </c>
      <c r="V28" s="247" t="s">
        <v>945</v>
      </c>
      <c r="W28" s="241" t="s">
        <v>945</v>
      </c>
      <c r="X28" s="241" t="s">
        <v>945</v>
      </c>
      <c r="Y28" s="241" t="s">
        <v>945</v>
      </c>
      <c r="Z28" s="241" t="s">
        <v>945</v>
      </c>
      <c r="AA28" s="241" t="s">
        <v>945</v>
      </c>
      <c r="AB28" s="241" t="s">
        <v>945</v>
      </c>
      <c r="AC28" s="247" t="s">
        <v>945</v>
      </c>
      <c r="AD28" s="247" t="s">
        <v>945</v>
      </c>
      <c r="AE28" s="241" t="s">
        <v>945</v>
      </c>
      <c r="AF28" s="241" t="s">
        <v>945</v>
      </c>
      <c r="AG28" s="241" t="s">
        <v>945</v>
      </c>
      <c r="AH28" s="241" t="s">
        <v>945</v>
      </c>
      <c r="AI28" s="241"/>
      <c r="AJ28" s="241" t="s">
        <v>945</v>
      </c>
      <c r="AK28" s="241" t="s">
        <v>945</v>
      </c>
      <c r="AL28" s="247" t="s">
        <v>945</v>
      </c>
      <c r="AM28" s="241" t="s">
        <v>945</v>
      </c>
      <c r="AN28" s="241" t="s">
        <v>945</v>
      </c>
      <c r="AO28" s="241" t="s">
        <v>945</v>
      </c>
      <c r="AP28" s="241" t="s">
        <v>945</v>
      </c>
      <c r="AQ28" s="241" t="s">
        <v>945</v>
      </c>
      <c r="AR28" s="241" t="s">
        <v>945</v>
      </c>
      <c r="AS28" s="241" t="s">
        <v>945</v>
      </c>
      <c r="AT28" s="247" t="s">
        <v>945</v>
      </c>
      <c r="AU28" s="241" t="s">
        <v>945</v>
      </c>
      <c r="AV28" s="241" t="s">
        <v>945</v>
      </c>
      <c r="AW28" s="241" t="s">
        <v>945</v>
      </c>
      <c r="AX28" s="241" t="s">
        <v>945</v>
      </c>
      <c r="AY28" s="241"/>
      <c r="AZ28" s="241" t="s">
        <v>945</v>
      </c>
      <c r="BA28" s="241" t="s">
        <v>945</v>
      </c>
      <c r="BB28" s="247" t="s">
        <v>945</v>
      </c>
      <c r="BC28" s="247" t="s">
        <v>945</v>
      </c>
      <c r="BD28" s="247" t="s">
        <v>945</v>
      </c>
      <c r="BE28" s="247" t="s">
        <v>945</v>
      </c>
      <c r="BF28" s="247" t="s">
        <v>945</v>
      </c>
      <c r="BG28" s="247"/>
      <c r="BH28" s="241" t="s">
        <v>945</v>
      </c>
      <c r="BI28" s="247" t="s">
        <v>945</v>
      </c>
      <c r="BJ28" s="247" t="s">
        <v>945</v>
      </c>
      <c r="BK28" s="241" t="s">
        <v>945</v>
      </c>
      <c r="BL28" s="241" t="s">
        <v>945</v>
      </c>
      <c r="BM28" s="241" t="s">
        <v>945</v>
      </c>
      <c r="BN28" s="241" t="s">
        <v>945</v>
      </c>
      <c r="BO28" s="241" t="s">
        <v>945</v>
      </c>
      <c r="BP28" s="241" t="s">
        <v>945</v>
      </c>
      <c r="BQ28" s="247" t="s">
        <v>945</v>
      </c>
      <c r="BR28" s="246" t="s">
        <v>945</v>
      </c>
      <c r="BS28" s="241" t="s">
        <v>945</v>
      </c>
      <c r="BT28" s="241" t="s">
        <v>945</v>
      </c>
      <c r="BU28" s="241" t="s">
        <v>945</v>
      </c>
      <c r="BV28" s="241" t="s">
        <v>945</v>
      </c>
      <c r="BW28" s="241"/>
      <c r="BX28" s="241" t="s">
        <v>945</v>
      </c>
      <c r="BY28" s="241" t="s">
        <v>945</v>
      </c>
      <c r="BZ28" s="247" t="s">
        <v>945</v>
      </c>
      <c r="CA28" s="241" t="s">
        <v>945</v>
      </c>
      <c r="CB28" s="241" t="s">
        <v>945</v>
      </c>
      <c r="CC28" s="241" t="s">
        <v>945</v>
      </c>
      <c r="CD28" s="241" t="s">
        <v>945</v>
      </c>
      <c r="CE28" s="241" t="s">
        <v>945</v>
      </c>
      <c r="CF28" s="241" t="s">
        <v>945</v>
      </c>
      <c r="CG28" s="247" t="s">
        <v>945</v>
      </c>
      <c r="CH28" s="353" t="s">
        <v>945</v>
      </c>
      <c r="CI28" s="247" t="e">
        <f t="shared" si="1"/>
        <v>#VALUE!</v>
      </c>
      <c r="CJ28" s="353" t="e">
        <f t="shared" si="2"/>
        <v>#VALUE!</v>
      </c>
      <c r="CK28" s="238"/>
      <c r="CL28" s="42"/>
    </row>
    <row r="29" spans="1:90" ht="47.25" hidden="1">
      <c r="A29" s="239" t="s">
        <v>175</v>
      </c>
      <c r="B29" s="240" t="s">
        <v>960</v>
      </c>
      <c r="C29" s="241" t="s">
        <v>945</v>
      </c>
      <c r="D29" s="241" t="s">
        <v>945</v>
      </c>
      <c r="E29" s="241" t="s">
        <v>945</v>
      </c>
      <c r="F29" s="241" t="s">
        <v>945</v>
      </c>
      <c r="G29" s="241" t="s">
        <v>945</v>
      </c>
      <c r="H29" s="241" t="s">
        <v>945</v>
      </c>
      <c r="I29" s="241" t="s">
        <v>945</v>
      </c>
      <c r="J29" s="241" t="s">
        <v>945</v>
      </c>
      <c r="K29" s="241"/>
      <c r="L29" s="241" t="s">
        <v>945</v>
      </c>
      <c r="M29" s="241" t="s">
        <v>945</v>
      </c>
      <c r="N29" s="241" t="s">
        <v>945</v>
      </c>
      <c r="O29" s="241" t="s">
        <v>945</v>
      </c>
      <c r="P29" s="241" t="s">
        <v>945</v>
      </c>
      <c r="Q29" s="241" t="s">
        <v>945</v>
      </c>
      <c r="R29" s="241" t="s">
        <v>945</v>
      </c>
      <c r="S29" s="241"/>
      <c r="T29" s="241" t="s">
        <v>945</v>
      </c>
      <c r="U29" s="247" t="s">
        <v>945</v>
      </c>
      <c r="V29" s="247" t="s">
        <v>945</v>
      </c>
      <c r="W29" s="241" t="s">
        <v>945</v>
      </c>
      <c r="X29" s="241" t="s">
        <v>945</v>
      </c>
      <c r="Y29" s="241" t="s">
        <v>945</v>
      </c>
      <c r="Z29" s="241" t="s">
        <v>945</v>
      </c>
      <c r="AA29" s="241" t="s">
        <v>945</v>
      </c>
      <c r="AB29" s="241" t="s">
        <v>945</v>
      </c>
      <c r="AC29" s="247" t="s">
        <v>945</v>
      </c>
      <c r="AD29" s="247" t="s">
        <v>945</v>
      </c>
      <c r="AE29" s="241" t="s">
        <v>945</v>
      </c>
      <c r="AF29" s="241" t="s">
        <v>945</v>
      </c>
      <c r="AG29" s="241" t="s">
        <v>945</v>
      </c>
      <c r="AH29" s="241" t="s">
        <v>945</v>
      </c>
      <c r="AI29" s="241"/>
      <c r="AJ29" s="241" t="s">
        <v>945</v>
      </c>
      <c r="AK29" s="241" t="s">
        <v>945</v>
      </c>
      <c r="AL29" s="247" t="s">
        <v>945</v>
      </c>
      <c r="AM29" s="241" t="s">
        <v>945</v>
      </c>
      <c r="AN29" s="241" t="s">
        <v>945</v>
      </c>
      <c r="AO29" s="241" t="s">
        <v>945</v>
      </c>
      <c r="AP29" s="241" t="s">
        <v>945</v>
      </c>
      <c r="AQ29" s="241" t="s">
        <v>945</v>
      </c>
      <c r="AR29" s="241" t="s">
        <v>945</v>
      </c>
      <c r="AS29" s="241" t="s">
        <v>945</v>
      </c>
      <c r="AT29" s="247" t="s">
        <v>945</v>
      </c>
      <c r="AU29" s="241" t="s">
        <v>945</v>
      </c>
      <c r="AV29" s="241" t="s">
        <v>945</v>
      </c>
      <c r="AW29" s="241" t="s">
        <v>945</v>
      </c>
      <c r="AX29" s="241" t="s">
        <v>945</v>
      </c>
      <c r="AY29" s="241"/>
      <c r="AZ29" s="241" t="s">
        <v>945</v>
      </c>
      <c r="BA29" s="241" t="s">
        <v>945</v>
      </c>
      <c r="BB29" s="247" t="s">
        <v>945</v>
      </c>
      <c r="BC29" s="247" t="s">
        <v>945</v>
      </c>
      <c r="BD29" s="247" t="s">
        <v>945</v>
      </c>
      <c r="BE29" s="247" t="s">
        <v>945</v>
      </c>
      <c r="BF29" s="247" t="s">
        <v>945</v>
      </c>
      <c r="BG29" s="247"/>
      <c r="BH29" s="241" t="s">
        <v>945</v>
      </c>
      <c r="BI29" s="247" t="s">
        <v>945</v>
      </c>
      <c r="BJ29" s="247" t="s">
        <v>945</v>
      </c>
      <c r="BK29" s="241" t="s">
        <v>945</v>
      </c>
      <c r="BL29" s="241" t="s">
        <v>945</v>
      </c>
      <c r="BM29" s="241" t="s">
        <v>945</v>
      </c>
      <c r="BN29" s="241" t="s">
        <v>945</v>
      </c>
      <c r="BO29" s="241" t="s">
        <v>945</v>
      </c>
      <c r="BP29" s="241" t="s">
        <v>945</v>
      </c>
      <c r="BQ29" s="247" t="s">
        <v>945</v>
      </c>
      <c r="BR29" s="246" t="s">
        <v>945</v>
      </c>
      <c r="BS29" s="241" t="s">
        <v>945</v>
      </c>
      <c r="BT29" s="241" t="s">
        <v>945</v>
      </c>
      <c r="BU29" s="241" t="s">
        <v>945</v>
      </c>
      <c r="BV29" s="241" t="s">
        <v>945</v>
      </c>
      <c r="BW29" s="241"/>
      <c r="BX29" s="241" t="s">
        <v>945</v>
      </c>
      <c r="BY29" s="241" t="s">
        <v>945</v>
      </c>
      <c r="BZ29" s="247" t="s">
        <v>945</v>
      </c>
      <c r="CA29" s="241" t="s">
        <v>945</v>
      </c>
      <c r="CB29" s="241" t="s">
        <v>945</v>
      </c>
      <c r="CC29" s="241" t="s">
        <v>945</v>
      </c>
      <c r="CD29" s="241" t="s">
        <v>945</v>
      </c>
      <c r="CE29" s="241" t="s">
        <v>945</v>
      </c>
      <c r="CF29" s="241" t="s">
        <v>945</v>
      </c>
      <c r="CG29" s="247" t="s">
        <v>945</v>
      </c>
      <c r="CH29" s="353" t="s">
        <v>945</v>
      </c>
      <c r="CI29" s="247" t="e">
        <f t="shared" si="1"/>
        <v>#VALUE!</v>
      </c>
      <c r="CJ29" s="353" t="e">
        <f t="shared" si="2"/>
        <v>#VALUE!</v>
      </c>
      <c r="CK29" s="238"/>
      <c r="CL29" s="42"/>
    </row>
    <row r="30" spans="1:90" ht="78.75" hidden="1">
      <c r="A30" s="239" t="s">
        <v>177</v>
      </c>
      <c r="B30" s="240" t="s">
        <v>961</v>
      </c>
      <c r="C30" s="241" t="s">
        <v>945</v>
      </c>
      <c r="D30" s="241" t="s">
        <v>945</v>
      </c>
      <c r="E30" s="241" t="s">
        <v>945</v>
      </c>
      <c r="F30" s="241" t="s">
        <v>945</v>
      </c>
      <c r="G30" s="241" t="s">
        <v>945</v>
      </c>
      <c r="H30" s="241" t="s">
        <v>945</v>
      </c>
      <c r="I30" s="241" t="s">
        <v>945</v>
      </c>
      <c r="J30" s="241" t="s">
        <v>945</v>
      </c>
      <c r="K30" s="241"/>
      <c r="L30" s="241" t="s">
        <v>945</v>
      </c>
      <c r="M30" s="241" t="s">
        <v>945</v>
      </c>
      <c r="N30" s="241" t="s">
        <v>945</v>
      </c>
      <c r="O30" s="241" t="s">
        <v>945</v>
      </c>
      <c r="P30" s="241" t="s">
        <v>945</v>
      </c>
      <c r="Q30" s="241" t="s">
        <v>945</v>
      </c>
      <c r="R30" s="241" t="s">
        <v>945</v>
      </c>
      <c r="S30" s="241"/>
      <c r="T30" s="241" t="s">
        <v>945</v>
      </c>
      <c r="U30" s="247" t="s">
        <v>945</v>
      </c>
      <c r="V30" s="247" t="s">
        <v>945</v>
      </c>
      <c r="W30" s="241" t="s">
        <v>945</v>
      </c>
      <c r="X30" s="241" t="s">
        <v>945</v>
      </c>
      <c r="Y30" s="241" t="s">
        <v>945</v>
      </c>
      <c r="Z30" s="241" t="s">
        <v>945</v>
      </c>
      <c r="AA30" s="241" t="s">
        <v>945</v>
      </c>
      <c r="AB30" s="241" t="s">
        <v>945</v>
      </c>
      <c r="AC30" s="247" t="s">
        <v>945</v>
      </c>
      <c r="AD30" s="247" t="s">
        <v>945</v>
      </c>
      <c r="AE30" s="241" t="s">
        <v>945</v>
      </c>
      <c r="AF30" s="241" t="s">
        <v>945</v>
      </c>
      <c r="AG30" s="241" t="s">
        <v>945</v>
      </c>
      <c r="AH30" s="241" t="s">
        <v>945</v>
      </c>
      <c r="AI30" s="241"/>
      <c r="AJ30" s="241" t="s">
        <v>945</v>
      </c>
      <c r="AK30" s="241" t="s">
        <v>945</v>
      </c>
      <c r="AL30" s="247" t="s">
        <v>945</v>
      </c>
      <c r="AM30" s="241" t="s">
        <v>945</v>
      </c>
      <c r="AN30" s="241" t="s">
        <v>945</v>
      </c>
      <c r="AO30" s="241" t="s">
        <v>945</v>
      </c>
      <c r="AP30" s="241" t="s">
        <v>945</v>
      </c>
      <c r="AQ30" s="241" t="s">
        <v>945</v>
      </c>
      <c r="AR30" s="241" t="s">
        <v>945</v>
      </c>
      <c r="AS30" s="241" t="s">
        <v>945</v>
      </c>
      <c r="AT30" s="247" t="s">
        <v>945</v>
      </c>
      <c r="AU30" s="241" t="s">
        <v>945</v>
      </c>
      <c r="AV30" s="241" t="s">
        <v>945</v>
      </c>
      <c r="AW30" s="241" t="s">
        <v>945</v>
      </c>
      <c r="AX30" s="241" t="s">
        <v>945</v>
      </c>
      <c r="AY30" s="241"/>
      <c r="AZ30" s="241" t="s">
        <v>945</v>
      </c>
      <c r="BA30" s="241" t="s">
        <v>945</v>
      </c>
      <c r="BB30" s="247" t="s">
        <v>945</v>
      </c>
      <c r="BC30" s="247" t="s">
        <v>945</v>
      </c>
      <c r="BD30" s="247" t="s">
        <v>945</v>
      </c>
      <c r="BE30" s="247" t="s">
        <v>945</v>
      </c>
      <c r="BF30" s="247" t="s">
        <v>945</v>
      </c>
      <c r="BG30" s="247"/>
      <c r="BH30" s="241" t="s">
        <v>945</v>
      </c>
      <c r="BI30" s="247" t="s">
        <v>945</v>
      </c>
      <c r="BJ30" s="247" t="s">
        <v>945</v>
      </c>
      <c r="BK30" s="241" t="s">
        <v>945</v>
      </c>
      <c r="BL30" s="241" t="s">
        <v>945</v>
      </c>
      <c r="BM30" s="241" t="s">
        <v>945</v>
      </c>
      <c r="BN30" s="241" t="s">
        <v>945</v>
      </c>
      <c r="BO30" s="241" t="s">
        <v>945</v>
      </c>
      <c r="BP30" s="241" t="s">
        <v>945</v>
      </c>
      <c r="BQ30" s="247" t="s">
        <v>945</v>
      </c>
      <c r="BR30" s="246" t="s">
        <v>945</v>
      </c>
      <c r="BS30" s="241" t="s">
        <v>945</v>
      </c>
      <c r="BT30" s="241" t="s">
        <v>945</v>
      </c>
      <c r="BU30" s="241" t="s">
        <v>945</v>
      </c>
      <c r="BV30" s="241" t="s">
        <v>945</v>
      </c>
      <c r="BW30" s="241"/>
      <c r="BX30" s="241" t="s">
        <v>945</v>
      </c>
      <c r="BY30" s="241" t="s">
        <v>945</v>
      </c>
      <c r="BZ30" s="247" t="s">
        <v>945</v>
      </c>
      <c r="CA30" s="241" t="s">
        <v>945</v>
      </c>
      <c r="CB30" s="241" t="s">
        <v>945</v>
      </c>
      <c r="CC30" s="241" t="s">
        <v>945</v>
      </c>
      <c r="CD30" s="241" t="s">
        <v>945</v>
      </c>
      <c r="CE30" s="241" t="s">
        <v>945</v>
      </c>
      <c r="CF30" s="241" t="s">
        <v>945</v>
      </c>
      <c r="CG30" s="247" t="s">
        <v>945</v>
      </c>
      <c r="CH30" s="353" t="s">
        <v>945</v>
      </c>
      <c r="CI30" s="247" t="e">
        <f t="shared" si="1"/>
        <v>#VALUE!</v>
      </c>
      <c r="CJ30" s="353" t="e">
        <f t="shared" si="2"/>
        <v>#VALUE!</v>
      </c>
      <c r="CK30" s="238"/>
      <c r="CL30" s="42"/>
    </row>
    <row r="31" spans="1:90" ht="78.75" hidden="1">
      <c r="A31" s="239" t="s">
        <v>190</v>
      </c>
      <c r="B31" s="240" t="s">
        <v>962</v>
      </c>
      <c r="C31" s="241" t="s">
        <v>945</v>
      </c>
      <c r="D31" s="241" t="s">
        <v>945</v>
      </c>
      <c r="E31" s="241" t="s">
        <v>945</v>
      </c>
      <c r="F31" s="241" t="s">
        <v>945</v>
      </c>
      <c r="G31" s="241" t="s">
        <v>945</v>
      </c>
      <c r="H31" s="241" t="s">
        <v>945</v>
      </c>
      <c r="I31" s="241" t="s">
        <v>945</v>
      </c>
      <c r="J31" s="241" t="s">
        <v>945</v>
      </c>
      <c r="K31" s="241"/>
      <c r="L31" s="241" t="s">
        <v>945</v>
      </c>
      <c r="M31" s="241" t="s">
        <v>945</v>
      </c>
      <c r="N31" s="241" t="s">
        <v>945</v>
      </c>
      <c r="O31" s="241" t="s">
        <v>945</v>
      </c>
      <c r="P31" s="241" t="s">
        <v>945</v>
      </c>
      <c r="Q31" s="241" t="s">
        <v>945</v>
      </c>
      <c r="R31" s="241" t="s">
        <v>945</v>
      </c>
      <c r="S31" s="241"/>
      <c r="T31" s="241" t="s">
        <v>945</v>
      </c>
      <c r="U31" s="247" t="s">
        <v>945</v>
      </c>
      <c r="V31" s="247" t="s">
        <v>945</v>
      </c>
      <c r="W31" s="241" t="s">
        <v>945</v>
      </c>
      <c r="X31" s="241" t="s">
        <v>945</v>
      </c>
      <c r="Y31" s="241" t="s">
        <v>945</v>
      </c>
      <c r="Z31" s="241" t="s">
        <v>945</v>
      </c>
      <c r="AA31" s="241" t="s">
        <v>945</v>
      </c>
      <c r="AB31" s="241" t="s">
        <v>945</v>
      </c>
      <c r="AC31" s="247" t="s">
        <v>945</v>
      </c>
      <c r="AD31" s="247" t="s">
        <v>945</v>
      </c>
      <c r="AE31" s="241" t="s">
        <v>945</v>
      </c>
      <c r="AF31" s="241" t="s">
        <v>945</v>
      </c>
      <c r="AG31" s="241" t="s">
        <v>945</v>
      </c>
      <c r="AH31" s="241" t="s">
        <v>945</v>
      </c>
      <c r="AI31" s="241"/>
      <c r="AJ31" s="241" t="s">
        <v>945</v>
      </c>
      <c r="AK31" s="241" t="s">
        <v>945</v>
      </c>
      <c r="AL31" s="247" t="s">
        <v>945</v>
      </c>
      <c r="AM31" s="241" t="s">
        <v>945</v>
      </c>
      <c r="AN31" s="241" t="s">
        <v>945</v>
      </c>
      <c r="AO31" s="241" t="s">
        <v>945</v>
      </c>
      <c r="AP31" s="241" t="s">
        <v>945</v>
      </c>
      <c r="AQ31" s="241" t="s">
        <v>945</v>
      </c>
      <c r="AR31" s="241" t="s">
        <v>945</v>
      </c>
      <c r="AS31" s="241" t="s">
        <v>945</v>
      </c>
      <c r="AT31" s="247" t="s">
        <v>945</v>
      </c>
      <c r="AU31" s="241" t="s">
        <v>945</v>
      </c>
      <c r="AV31" s="241" t="s">
        <v>945</v>
      </c>
      <c r="AW31" s="241" t="s">
        <v>945</v>
      </c>
      <c r="AX31" s="241" t="s">
        <v>945</v>
      </c>
      <c r="AY31" s="241"/>
      <c r="AZ31" s="241" t="s">
        <v>945</v>
      </c>
      <c r="BA31" s="241" t="s">
        <v>945</v>
      </c>
      <c r="BB31" s="247" t="s">
        <v>945</v>
      </c>
      <c r="BC31" s="247" t="s">
        <v>945</v>
      </c>
      <c r="BD31" s="247" t="s">
        <v>945</v>
      </c>
      <c r="BE31" s="247" t="s">
        <v>945</v>
      </c>
      <c r="BF31" s="247" t="s">
        <v>945</v>
      </c>
      <c r="BG31" s="247"/>
      <c r="BH31" s="241" t="s">
        <v>945</v>
      </c>
      <c r="BI31" s="247" t="s">
        <v>945</v>
      </c>
      <c r="BJ31" s="247" t="s">
        <v>945</v>
      </c>
      <c r="BK31" s="241" t="s">
        <v>945</v>
      </c>
      <c r="BL31" s="241" t="s">
        <v>945</v>
      </c>
      <c r="BM31" s="241" t="s">
        <v>945</v>
      </c>
      <c r="BN31" s="241" t="s">
        <v>945</v>
      </c>
      <c r="BO31" s="241" t="s">
        <v>945</v>
      </c>
      <c r="BP31" s="241" t="s">
        <v>945</v>
      </c>
      <c r="BQ31" s="247" t="s">
        <v>945</v>
      </c>
      <c r="BR31" s="246" t="s">
        <v>945</v>
      </c>
      <c r="BS31" s="241" t="s">
        <v>945</v>
      </c>
      <c r="BT31" s="241" t="s">
        <v>945</v>
      </c>
      <c r="BU31" s="241" t="s">
        <v>945</v>
      </c>
      <c r="BV31" s="241" t="s">
        <v>945</v>
      </c>
      <c r="BW31" s="241"/>
      <c r="BX31" s="241" t="s">
        <v>945</v>
      </c>
      <c r="BY31" s="241" t="s">
        <v>945</v>
      </c>
      <c r="BZ31" s="247" t="s">
        <v>945</v>
      </c>
      <c r="CA31" s="241" t="s">
        <v>945</v>
      </c>
      <c r="CB31" s="241" t="s">
        <v>945</v>
      </c>
      <c r="CC31" s="241" t="s">
        <v>945</v>
      </c>
      <c r="CD31" s="241" t="s">
        <v>945</v>
      </c>
      <c r="CE31" s="241" t="s">
        <v>945</v>
      </c>
      <c r="CF31" s="241" t="s">
        <v>945</v>
      </c>
      <c r="CG31" s="247" t="s">
        <v>945</v>
      </c>
      <c r="CH31" s="353" t="s">
        <v>945</v>
      </c>
      <c r="CI31" s="247" t="e">
        <f t="shared" si="1"/>
        <v>#VALUE!</v>
      </c>
      <c r="CJ31" s="353" t="e">
        <f t="shared" si="2"/>
        <v>#VALUE!</v>
      </c>
      <c r="CK31" s="238"/>
      <c r="CL31" s="42"/>
    </row>
    <row r="32" spans="1:90" ht="78.75" hidden="1">
      <c r="A32" s="239" t="s">
        <v>191</v>
      </c>
      <c r="B32" s="240" t="s">
        <v>963</v>
      </c>
      <c r="C32" s="241" t="s">
        <v>945</v>
      </c>
      <c r="D32" s="241" t="s">
        <v>945</v>
      </c>
      <c r="E32" s="241" t="s">
        <v>945</v>
      </c>
      <c r="F32" s="241" t="s">
        <v>945</v>
      </c>
      <c r="G32" s="241" t="s">
        <v>945</v>
      </c>
      <c r="H32" s="241" t="s">
        <v>945</v>
      </c>
      <c r="I32" s="241" t="s">
        <v>945</v>
      </c>
      <c r="J32" s="241" t="s">
        <v>945</v>
      </c>
      <c r="K32" s="241"/>
      <c r="L32" s="241" t="s">
        <v>945</v>
      </c>
      <c r="M32" s="241" t="s">
        <v>945</v>
      </c>
      <c r="N32" s="241" t="s">
        <v>945</v>
      </c>
      <c r="O32" s="241" t="s">
        <v>945</v>
      </c>
      <c r="P32" s="241" t="s">
        <v>945</v>
      </c>
      <c r="Q32" s="241" t="s">
        <v>945</v>
      </c>
      <c r="R32" s="241" t="s">
        <v>945</v>
      </c>
      <c r="S32" s="241"/>
      <c r="T32" s="241" t="s">
        <v>945</v>
      </c>
      <c r="U32" s="247" t="s">
        <v>945</v>
      </c>
      <c r="V32" s="247" t="s">
        <v>945</v>
      </c>
      <c r="W32" s="241" t="s">
        <v>945</v>
      </c>
      <c r="X32" s="241" t="s">
        <v>945</v>
      </c>
      <c r="Y32" s="241" t="s">
        <v>945</v>
      </c>
      <c r="Z32" s="241" t="s">
        <v>945</v>
      </c>
      <c r="AA32" s="241" t="s">
        <v>945</v>
      </c>
      <c r="AB32" s="241" t="s">
        <v>945</v>
      </c>
      <c r="AC32" s="247" t="s">
        <v>945</v>
      </c>
      <c r="AD32" s="247" t="s">
        <v>945</v>
      </c>
      <c r="AE32" s="241" t="s">
        <v>945</v>
      </c>
      <c r="AF32" s="241" t="s">
        <v>945</v>
      </c>
      <c r="AG32" s="241" t="s">
        <v>945</v>
      </c>
      <c r="AH32" s="241" t="s">
        <v>945</v>
      </c>
      <c r="AI32" s="241"/>
      <c r="AJ32" s="241" t="s">
        <v>945</v>
      </c>
      <c r="AK32" s="241" t="s">
        <v>945</v>
      </c>
      <c r="AL32" s="247" t="s">
        <v>945</v>
      </c>
      <c r="AM32" s="241" t="s">
        <v>945</v>
      </c>
      <c r="AN32" s="241" t="s">
        <v>945</v>
      </c>
      <c r="AO32" s="241" t="s">
        <v>945</v>
      </c>
      <c r="AP32" s="241" t="s">
        <v>945</v>
      </c>
      <c r="AQ32" s="241" t="s">
        <v>945</v>
      </c>
      <c r="AR32" s="241" t="s">
        <v>945</v>
      </c>
      <c r="AS32" s="241" t="s">
        <v>945</v>
      </c>
      <c r="AT32" s="247" t="s">
        <v>945</v>
      </c>
      <c r="AU32" s="241" t="s">
        <v>945</v>
      </c>
      <c r="AV32" s="241" t="s">
        <v>945</v>
      </c>
      <c r="AW32" s="241" t="s">
        <v>945</v>
      </c>
      <c r="AX32" s="241" t="s">
        <v>945</v>
      </c>
      <c r="AY32" s="241"/>
      <c r="AZ32" s="241" t="s">
        <v>945</v>
      </c>
      <c r="BA32" s="241" t="s">
        <v>945</v>
      </c>
      <c r="BB32" s="247" t="s">
        <v>945</v>
      </c>
      <c r="BC32" s="247" t="s">
        <v>945</v>
      </c>
      <c r="BD32" s="247" t="s">
        <v>945</v>
      </c>
      <c r="BE32" s="247" t="s">
        <v>945</v>
      </c>
      <c r="BF32" s="247" t="s">
        <v>945</v>
      </c>
      <c r="BG32" s="247"/>
      <c r="BH32" s="241" t="s">
        <v>945</v>
      </c>
      <c r="BI32" s="247" t="s">
        <v>945</v>
      </c>
      <c r="BJ32" s="247" t="s">
        <v>945</v>
      </c>
      <c r="BK32" s="241" t="s">
        <v>945</v>
      </c>
      <c r="BL32" s="241" t="s">
        <v>945</v>
      </c>
      <c r="BM32" s="241" t="s">
        <v>945</v>
      </c>
      <c r="BN32" s="241" t="s">
        <v>945</v>
      </c>
      <c r="BO32" s="241" t="s">
        <v>945</v>
      </c>
      <c r="BP32" s="241" t="s">
        <v>945</v>
      </c>
      <c r="BQ32" s="247" t="s">
        <v>945</v>
      </c>
      <c r="BR32" s="246" t="s">
        <v>945</v>
      </c>
      <c r="BS32" s="241" t="s">
        <v>945</v>
      </c>
      <c r="BT32" s="241" t="s">
        <v>945</v>
      </c>
      <c r="BU32" s="241" t="s">
        <v>945</v>
      </c>
      <c r="BV32" s="241" t="s">
        <v>945</v>
      </c>
      <c r="BW32" s="241"/>
      <c r="BX32" s="241" t="s">
        <v>945</v>
      </c>
      <c r="BY32" s="241" t="s">
        <v>945</v>
      </c>
      <c r="BZ32" s="247" t="s">
        <v>945</v>
      </c>
      <c r="CA32" s="241" t="s">
        <v>945</v>
      </c>
      <c r="CB32" s="241" t="s">
        <v>945</v>
      </c>
      <c r="CC32" s="241" t="s">
        <v>945</v>
      </c>
      <c r="CD32" s="241" t="s">
        <v>945</v>
      </c>
      <c r="CE32" s="241" t="s">
        <v>945</v>
      </c>
      <c r="CF32" s="241" t="s">
        <v>945</v>
      </c>
      <c r="CG32" s="247" t="s">
        <v>945</v>
      </c>
      <c r="CH32" s="353" t="s">
        <v>945</v>
      </c>
      <c r="CI32" s="247" t="e">
        <f t="shared" si="1"/>
        <v>#VALUE!</v>
      </c>
      <c r="CJ32" s="353" t="e">
        <f t="shared" si="2"/>
        <v>#VALUE!</v>
      </c>
      <c r="CK32" s="238"/>
      <c r="CL32" s="42"/>
    </row>
    <row r="33" spans="1:90" ht="173.25" hidden="1">
      <c r="A33" s="239" t="s">
        <v>964</v>
      </c>
      <c r="B33" s="240" t="s">
        <v>965</v>
      </c>
      <c r="C33" s="241" t="s">
        <v>945</v>
      </c>
      <c r="D33" s="241" t="s">
        <v>945</v>
      </c>
      <c r="E33" s="241" t="s">
        <v>945</v>
      </c>
      <c r="F33" s="241" t="s">
        <v>945</v>
      </c>
      <c r="G33" s="241" t="s">
        <v>945</v>
      </c>
      <c r="H33" s="241" t="s">
        <v>945</v>
      </c>
      <c r="I33" s="241" t="s">
        <v>945</v>
      </c>
      <c r="J33" s="241" t="s">
        <v>945</v>
      </c>
      <c r="K33" s="241"/>
      <c r="L33" s="241" t="s">
        <v>945</v>
      </c>
      <c r="M33" s="241" t="s">
        <v>945</v>
      </c>
      <c r="N33" s="241" t="s">
        <v>945</v>
      </c>
      <c r="O33" s="241" t="s">
        <v>945</v>
      </c>
      <c r="P33" s="241" t="s">
        <v>945</v>
      </c>
      <c r="Q33" s="241" t="s">
        <v>945</v>
      </c>
      <c r="R33" s="241" t="s">
        <v>945</v>
      </c>
      <c r="S33" s="241"/>
      <c r="T33" s="241" t="s">
        <v>945</v>
      </c>
      <c r="U33" s="247" t="s">
        <v>945</v>
      </c>
      <c r="V33" s="247" t="s">
        <v>945</v>
      </c>
      <c r="W33" s="241" t="s">
        <v>945</v>
      </c>
      <c r="X33" s="241" t="s">
        <v>945</v>
      </c>
      <c r="Y33" s="241" t="s">
        <v>945</v>
      </c>
      <c r="Z33" s="241" t="s">
        <v>945</v>
      </c>
      <c r="AA33" s="241" t="s">
        <v>945</v>
      </c>
      <c r="AB33" s="241" t="s">
        <v>945</v>
      </c>
      <c r="AC33" s="247" t="s">
        <v>945</v>
      </c>
      <c r="AD33" s="247" t="s">
        <v>945</v>
      </c>
      <c r="AE33" s="241" t="s">
        <v>945</v>
      </c>
      <c r="AF33" s="241" t="s">
        <v>945</v>
      </c>
      <c r="AG33" s="241" t="s">
        <v>945</v>
      </c>
      <c r="AH33" s="241" t="s">
        <v>945</v>
      </c>
      <c r="AI33" s="241"/>
      <c r="AJ33" s="241" t="s">
        <v>945</v>
      </c>
      <c r="AK33" s="241" t="s">
        <v>945</v>
      </c>
      <c r="AL33" s="247" t="s">
        <v>945</v>
      </c>
      <c r="AM33" s="241" t="s">
        <v>945</v>
      </c>
      <c r="AN33" s="241" t="s">
        <v>945</v>
      </c>
      <c r="AO33" s="241" t="s">
        <v>945</v>
      </c>
      <c r="AP33" s="241" t="s">
        <v>945</v>
      </c>
      <c r="AQ33" s="241" t="s">
        <v>945</v>
      </c>
      <c r="AR33" s="241" t="s">
        <v>945</v>
      </c>
      <c r="AS33" s="241" t="s">
        <v>945</v>
      </c>
      <c r="AT33" s="247" t="s">
        <v>945</v>
      </c>
      <c r="AU33" s="241" t="s">
        <v>945</v>
      </c>
      <c r="AV33" s="241" t="s">
        <v>945</v>
      </c>
      <c r="AW33" s="241" t="s">
        <v>945</v>
      </c>
      <c r="AX33" s="241" t="s">
        <v>945</v>
      </c>
      <c r="AY33" s="241"/>
      <c r="AZ33" s="241" t="s">
        <v>945</v>
      </c>
      <c r="BA33" s="241" t="s">
        <v>945</v>
      </c>
      <c r="BB33" s="247" t="s">
        <v>945</v>
      </c>
      <c r="BC33" s="247" t="s">
        <v>945</v>
      </c>
      <c r="BD33" s="247" t="s">
        <v>945</v>
      </c>
      <c r="BE33" s="247" t="s">
        <v>945</v>
      </c>
      <c r="BF33" s="247" t="s">
        <v>945</v>
      </c>
      <c r="BG33" s="247"/>
      <c r="BH33" s="241" t="s">
        <v>945</v>
      </c>
      <c r="BI33" s="247" t="s">
        <v>945</v>
      </c>
      <c r="BJ33" s="247" t="s">
        <v>945</v>
      </c>
      <c r="BK33" s="241" t="s">
        <v>945</v>
      </c>
      <c r="BL33" s="241" t="s">
        <v>945</v>
      </c>
      <c r="BM33" s="241" t="s">
        <v>945</v>
      </c>
      <c r="BN33" s="241" t="s">
        <v>945</v>
      </c>
      <c r="BO33" s="241" t="s">
        <v>945</v>
      </c>
      <c r="BP33" s="241" t="s">
        <v>945</v>
      </c>
      <c r="BQ33" s="247" t="s">
        <v>945</v>
      </c>
      <c r="BR33" s="246" t="s">
        <v>945</v>
      </c>
      <c r="BS33" s="241" t="s">
        <v>945</v>
      </c>
      <c r="BT33" s="241" t="s">
        <v>945</v>
      </c>
      <c r="BU33" s="241" t="s">
        <v>945</v>
      </c>
      <c r="BV33" s="241" t="s">
        <v>945</v>
      </c>
      <c r="BW33" s="241"/>
      <c r="BX33" s="241" t="s">
        <v>945</v>
      </c>
      <c r="BY33" s="241" t="s">
        <v>945</v>
      </c>
      <c r="BZ33" s="247" t="s">
        <v>945</v>
      </c>
      <c r="CA33" s="241" t="s">
        <v>945</v>
      </c>
      <c r="CB33" s="241" t="s">
        <v>945</v>
      </c>
      <c r="CC33" s="241" t="s">
        <v>945</v>
      </c>
      <c r="CD33" s="241" t="s">
        <v>945</v>
      </c>
      <c r="CE33" s="241" t="s">
        <v>945</v>
      </c>
      <c r="CF33" s="241" t="s">
        <v>945</v>
      </c>
      <c r="CG33" s="247" t="s">
        <v>945</v>
      </c>
      <c r="CH33" s="353" t="s">
        <v>945</v>
      </c>
      <c r="CI33" s="247" t="e">
        <f t="shared" si="1"/>
        <v>#VALUE!</v>
      </c>
      <c r="CJ33" s="353" t="e">
        <f t="shared" si="2"/>
        <v>#VALUE!</v>
      </c>
      <c r="CK33" s="238"/>
      <c r="CL33" s="42"/>
    </row>
    <row r="34" spans="1:90" ht="78.75" hidden="1">
      <c r="A34" s="239" t="s">
        <v>193</v>
      </c>
      <c r="B34" s="240" t="s">
        <v>966</v>
      </c>
      <c r="C34" s="241" t="s">
        <v>945</v>
      </c>
      <c r="D34" s="241" t="s">
        <v>945</v>
      </c>
      <c r="E34" s="241" t="s">
        <v>945</v>
      </c>
      <c r="F34" s="241" t="s">
        <v>945</v>
      </c>
      <c r="G34" s="241" t="s">
        <v>945</v>
      </c>
      <c r="H34" s="241" t="s">
        <v>945</v>
      </c>
      <c r="I34" s="241" t="s">
        <v>945</v>
      </c>
      <c r="J34" s="241" t="s">
        <v>945</v>
      </c>
      <c r="K34" s="241"/>
      <c r="L34" s="241" t="s">
        <v>945</v>
      </c>
      <c r="M34" s="241" t="s">
        <v>945</v>
      </c>
      <c r="N34" s="241" t="s">
        <v>945</v>
      </c>
      <c r="O34" s="241" t="s">
        <v>945</v>
      </c>
      <c r="P34" s="241" t="s">
        <v>945</v>
      </c>
      <c r="Q34" s="241" t="s">
        <v>945</v>
      </c>
      <c r="R34" s="241" t="s">
        <v>945</v>
      </c>
      <c r="S34" s="241"/>
      <c r="T34" s="241" t="s">
        <v>945</v>
      </c>
      <c r="U34" s="247" t="s">
        <v>945</v>
      </c>
      <c r="V34" s="247" t="s">
        <v>945</v>
      </c>
      <c r="W34" s="241" t="s">
        <v>945</v>
      </c>
      <c r="X34" s="241" t="s">
        <v>945</v>
      </c>
      <c r="Y34" s="241" t="s">
        <v>945</v>
      </c>
      <c r="Z34" s="241" t="s">
        <v>945</v>
      </c>
      <c r="AA34" s="241" t="s">
        <v>945</v>
      </c>
      <c r="AB34" s="241" t="s">
        <v>945</v>
      </c>
      <c r="AC34" s="247" t="s">
        <v>945</v>
      </c>
      <c r="AD34" s="247" t="s">
        <v>945</v>
      </c>
      <c r="AE34" s="241" t="s">
        <v>945</v>
      </c>
      <c r="AF34" s="241" t="s">
        <v>945</v>
      </c>
      <c r="AG34" s="241" t="s">
        <v>945</v>
      </c>
      <c r="AH34" s="241" t="s">
        <v>945</v>
      </c>
      <c r="AI34" s="241"/>
      <c r="AJ34" s="241" t="s">
        <v>945</v>
      </c>
      <c r="AK34" s="241" t="s">
        <v>945</v>
      </c>
      <c r="AL34" s="247" t="s">
        <v>945</v>
      </c>
      <c r="AM34" s="241" t="s">
        <v>945</v>
      </c>
      <c r="AN34" s="241" t="s">
        <v>945</v>
      </c>
      <c r="AO34" s="241" t="s">
        <v>945</v>
      </c>
      <c r="AP34" s="241" t="s">
        <v>945</v>
      </c>
      <c r="AQ34" s="241" t="s">
        <v>945</v>
      </c>
      <c r="AR34" s="241" t="s">
        <v>945</v>
      </c>
      <c r="AS34" s="241" t="s">
        <v>945</v>
      </c>
      <c r="AT34" s="247" t="s">
        <v>945</v>
      </c>
      <c r="AU34" s="241" t="s">
        <v>945</v>
      </c>
      <c r="AV34" s="241" t="s">
        <v>945</v>
      </c>
      <c r="AW34" s="241" t="s">
        <v>945</v>
      </c>
      <c r="AX34" s="241" t="s">
        <v>945</v>
      </c>
      <c r="AY34" s="241"/>
      <c r="AZ34" s="241" t="s">
        <v>945</v>
      </c>
      <c r="BA34" s="241" t="s">
        <v>945</v>
      </c>
      <c r="BB34" s="247" t="s">
        <v>945</v>
      </c>
      <c r="BC34" s="247" t="s">
        <v>945</v>
      </c>
      <c r="BD34" s="247" t="s">
        <v>945</v>
      </c>
      <c r="BE34" s="247" t="s">
        <v>945</v>
      </c>
      <c r="BF34" s="247" t="s">
        <v>945</v>
      </c>
      <c r="BG34" s="247"/>
      <c r="BH34" s="241" t="s">
        <v>945</v>
      </c>
      <c r="BI34" s="247" t="s">
        <v>945</v>
      </c>
      <c r="BJ34" s="247" t="s">
        <v>945</v>
      </c>
      <c r="BK34" s="241" t="s">
        <v>945</v>
      </c>
      <c r="BL34" s="241" t="s">
        <v>945</v>
      </c>
      <c r="BM34" s="241" t="s">
        <v>945</v>
      </c>
      <c r="BN34" s="241" t="s">
        <v>945</v>
      </c>
      <c r="BO34" s="241" t="s">
        <v>945</v>
      </c>
      <c r="BP34" s="241" t="s">
        <v>945</v>
      </c>
      <c r="BQ34" s="247" t="s">
        <v>945</v>
      </c>
      <c r="BR34" s="246" t="s">
        <v>945</v>
      </c>
      <c r="BS34" s="241" t="s">
        <v>945</v>
      </c>
      <c r="BT34" s="241" t="s">
        <v>945</v>
      </c>
      <c r="BU34" s="241" t="s">
        <v>945</v>
      </c>
      <c r="BV34" s="241" t="s">
        <v>945</v>
      </c>
      <c r="BW34" s="241"/>
      <c r="BX34" s="241" t="s">
        <v>945</v>
      </c>
      <c r="BY34" s="241" t="s">
        <v>945</v>
      </c>
      <c r="BZ34" s="247" t="s">
        <v>945</v>
      </c>
      <c r="CA34" s="241" t="s">
        <v>945</v>
      </c>
      <c r="CB34" s="241" t="s">
        <v>945</v>
      </c>
      <c r="CC34" s="241" t="s">
        <v>945</v>
      </c>
      <c r="CD34" s="241" t="s">
        <v>945</v>
      </c>
      <c r="CE34" s="241" t="s">
        <v>945</v>
      </c>
      <c r="CF34" s="241" t="s">
        <v>945</v>
      </c>
      <c r="CG34" s="247" t="s">
        <v>945</v>
      </c>
      <c r="CH34" s="353" t="s">
        <v>945</v>
      </c>
      <c r="CI34" s="247" t="e">
        <f t="shared" si="1"/>
        <v>#VALUE!</v>
      </c>
      <c r="CJ34" s="353" t="e">
        <f t="shared" si="2"/>
        <v>#VALUE!</v>
      </c>
      <c r="CK34" s="238"/>
      <c r="CL34" s="42"/>
    </row>
    <row r="35" spans="1:90" ht="141.75" hidden="1">
      <c r="A35" s="239" t="s">
        <v>194</v>
      </c>
      <c r="B35" s="240" t="s">
        <v>967</v>
      </c>
      <c r="C35" s="241" t="s">
        <v>945</v>
      </c>
      <c r="D35" s="241" t="s">
        <v>945</v>
      </c>
      <c r="E35" s="241" t="s">
        <v>945</v>
      </c>
      <c r="F35" s="241" t="s">
        <v>945</v>
      </c>
      <c r="G35" s="241" t="s">
        <v>945</v>
      </c>
      <c r="H35" s="241" t="s">
        <v>945</v>
      </c>
      <c r="I35" s="241" t="s">
        <v>945</v>
      </c>
      <c r="J35" s="241" t="s">
        <v>945</v>
      </c>
      <c r="K35" s="241"/>
      <c r="L35" s="241" t="s">
        <v>945</v>
      </c>
      <c r="M35" s="241" t="s">
        <v>945</v>
      </c>
      <c r="N35" s="241" t="s">
        <v>945</v>
      </c>
      <c r="O35" s="241" t="s">
        <v>945</v>
      </c>
      <c r="P35" s="241" t="s">
        <v>945</v>
      </c>
      <c r="Q35" s="241" t="s">
        <v>945</v>
      </c>
      <c r="R35" s="241" t="s">
        <v>945</v>
      </c>
      <c r="S35" s="241"/>
      <c r="T35" s="241" t="s">
        <v>945</v>
      </c>
      <c r="U35" s="247" t="s">
        <v>945</v>
      </c>
      <c r="V35" s="247" t="s">
        <v>945</v>
      </c>
      <c r="W35" s="241" t="s">
        <v>945</v>
      </c>
      <c r="X35" s="241" t="s">
        <v>945</v>
      </c>
      <c r="Y35" s="241" t="s">
        <v>945</v>
      </c>
      <c r="Z35" s="241" t="s">
        <v>945</v>
      </c>
      <c r="AA35" s="241" t="s">
        <v>945</v>
      </c>
      <c r="AB35" s="241" t="s">
        <v>945</v>
      </c>
      <c r="AC35" s="247" t="s">
        <v>945</v>
      </c>
      <c r="AD35" s="247" t="s">
        <v>945</v>
      </c>
      <c r="AE35" s="241" t="s">
        <v>945</v>
      </c>
      <c r="AF35" s="241" t="s">
        <v>945</v>
      </c>
      <c r="AG35" s="241" t="s">
        <v>945</v>
      </c>
      <c r="AH35" s="241" t="s">
        <v>945</v>
      </c>
      <c r="AI35" s="241"/>
      <c r="AJ35" s="241" t="s">
        <v>945</v>
      </c>
      <c r="AK35" s="241" t="s">
        <v>945</v>
      </c>
      <c r="AL35" s="247" t="s">
        <v>945</v>
      </c>
      <c r="AM35" s="241" t="s">
        <v>945</v>
      </c>
      <c r="AN35" s="241" t="s">
        <v>945</v>
      </c>
      <c r="AO35" s="241" t="s">
        <v>945</v>
      </c>
      <c r="AP35" s="241" t="s">
        <v>945</v>
      </c>
      <c r="AQ35" s="241" t="s">
        <v>945</v>
      </c>
      <c r="AR35" s="241" t="s">
        <v>945</v>
      </c>
      <c r="AS35" s="241" t="s">
        <v>945</v>
      </c>
      <c r="AT35" s="247" t="s">
        <v>945</v>
      </c>
      <c r="AU35" s="241" t="s">
        <v>945</v>
      </c>
      <c r="AV35" s="241" t="s">
        <v>945</v>
      </c>
      <c r="AW35" s="241" t="s">
        <v>945</v>
      </c>
      <c r="AX35" s="241" t="s">
        <v>945</v>
      </c>
      <c r="AY35" s="241"/>
      <c r="AZ35" s="241" t="s">
        <v>945</v>
      </c>
      <c r="BA35" s="241" t="s">
        <v>945</v>
      </c>
      <c r="BB35" s="247" t="s">
        <v>945</v>
      </c>
      <c r="BC35" s="247" t="s">
        <v>945</v>
      </c>
      <c r="BD35" s="247" t="s">
        <v>945</v>
      </c>
      <c r="BE35" s="247" t="s">
        <v>945</v>
      </c>
      <c r="BF35" s="247" t="s">
        <v>945</v>
      </c>
      <c r="BG35" s="247"/>
      <c r="BH35" s="241" t="s">
        <v>945</v>
      </c>
      <c r="BI35" s="247" t="s">
        <v>945</v>
      </c>
      <c r="BJ35" s="247" t="s">
        <v>945</v>
      </c>
      <c r="BK35" s="241" t="s">
        <v>945</v>
      </c>
      <c r="BL35" s="241" t="s">
        <v>945</v>
      </c>
      <c r="BM35" s="241" t="s">
        <v>945</v>
      </c>
      <c r="BN35" s="241" t="s">
        <v>945</v>
      </c>
      <c r="BO35" s="241" t="s">
        <v>945</v>
      </c>
      <c r="BP35" s="241" t="s">
        <v>945</v>
      </c>
      <c r="BQ35" s="247" t="s">
        <v>945</v>
      </c>
      <c r="BR35" s="246" t="s">
        <v>945</v>
      </c>
      <c r="BS35" s="241" t="s">
        <v>945</v>
      </c>
      <c r="BT35" s="241" t="s">
        <v>945</v>
      </c>
      <c r="BU35" s="241" t="s">
        <v>945</v>
      </c>
      <c r="BV35" s="241" t="s">
        <v>945</v>
      </c>
      <c r="BW35" s="241"/>
      <c r="BX35" s="241" t="s">
        <v>945</v>
      </c>
      <c r="BY35" s="241" t="s">
        <v>945</v>
      </c>
      <c r="BZ35" s="247" t="s">
        <v>945</v>
      </c>
      <c r="CA35" s="241" t="s">
        <v>945</v>
      </c>
      <c r="CB35" s="241" t="s">
        <v>945</v>
      </c>
      <c r="CC35" s="241" t="s">
        <v>945</v>
      </c>
      <c r="CD35" s="241" t="s">
        <v>945</v>
      </c>
      <c r="CE35" s="241" t="s">
        <v>945</v>
      </c>
      <c r="CF35" s="241" t="s">
        <v>945</v>
      </c>
      <c r="CG35" s="247" t="s">
        <v>945</v>
      </c>
      <c r="CH35" s="353" t="s">
        <v>945</v>
      </c>
      <c r="CI35" s="247" t="e">
        <f t="shared" si="1"/>
        <v>#VALUE!</v>
      </c>
      <c r="CJ35" s="353" t="e">
        <f t="shared" si="2"/>
        <v>#VALUE!</v>
      </c>
      <c r="CK35" s="238"/>
      <c r="CL35" s="42"/>
    </row>
    <row r="36" spans="1:90" ht="94.5" hidden="1">
      <c r="A36" s="239" t="s">
        <v>204</v>
      </c>
      <c r="B36" s="240" t="s">
        <v>969</v>
      </c>
      <c r="C36" s="241" t="s">
        <v>945</v>
      </c>
      <c r="D36" s="241" t="s">
        <v>945</v>
      </c>
      <c r="E36" s="241" t="s">
        <v>945</v>
      </c>
      <c r="F36" s="241" t="s">
        <v>945</v>
      </c>
      <c r="G36" s="241" t="s">
        <v>945</v>
      </c>
      <c r="H36" s="241" t="s">
        <v>945</v>
      </c>
      <c r="I36" s="241" t="s">
        <v>945</v>
      </c>
      <c r="J36" s="241" t="s">
        <v>945</v>
      </c>
      <c r="K36" s="241"/>
      <c r="L36" s="241" t="s">
        <v>945</v>
      </c>
      <c r="M36" s="241" t="s">
        <v>945</v>
      </c>
      <c r="N36" s="241" t="s">
        <v>945</v>
      </c>
      <c r="O36" s="241" t="s">
        <v>945</v>
      </c>
      <c r="P36" s="241" t="s">
        <v>945</v>
      </c>
      <c r="Q36" s="241" t="s">
        <v>945</v>
      </c>
      <c r="R36" s="241" t="s">
        <v>945</v>
      </c>
      <c r="S36" s="241"/>
      <c r="T36" s="241" t="s">
        <v>945</v>
      </c>
      <c r="U36" s="247" t="s">
        <v>945</v>
      </c>
      <c r="V36" s="247" t="s">
        <v>945</v>
      </c>
      <c r="W36" s="241" t="s">
        <v>945</v>
      </c>
      <c r="X36" s="241" t="s">
        <v>945</v>
      </c>
      <c r="Y36" s="241" t="s">
        <v>945</v>
      </c>
      <c r="Z36" s="241" t="s">
        <v>945</v>
      </c>
      <c r="AA36" s="241" t="s">
        <v>945</v>
      </c>
      <c r="AB36" s="241" t="s">
        <v>945</v>
      </c>
      <c r="AC36" s="247" t="s">
        <v>945</v>
      </c>
      <c r="AD36" s="247" t="s">
        <v>945</v>
      </c>
      <c r="AE36" s="241" t="s">
        <v>945</v>
      </c>
      <c r="AF36" s="241" t="s">
        <v>945</v>
      </c>
      <c r="AG36" s="241" t="s">
        <v>945</v>
      </c>
      <c r="AH36" s="241" t="s">
        <v>945</v>
      </c>
      <c r="AI36" s="241"/>
      <c r="AJ36" s="241" t="s">
        <v>945</v>
      </c>
      <c r="AK36" s="241" t="s">
        <v>945</v>
      </c>
      <c r="AL36" s="247" t="s">
        <v>945</v>
      </c>
      <c r="AM36" s="241" t="s">
        <v>945</v>
      </c>
      <c r="AN36" s="241" t="s">
        <v>945</v>
      </c>
      <c r="AO36" s="241" t="s">
        <v>945</v>
      </c>
      <c r="AP36" s="241" t="s">
        <v>945</v>
      </c>
      <c r="AQ36" s="241" t="s">
        <v>945</v>
      </c>
      <c r="AR36" s="241" t="s">
        <v>945</v>
      </c>
      <c r="AS36" s="241" t="s">
        <v>945</v>
      </c>
      <c r="AT36" s="247" t="s">
        <v>945</v>
      </c>
      <c r="AU36" s="241" t="s">
        <v>945</v>
      </c>
      <c r="AV36" s="241" t="s">
        <v>945</v>
      </c>
      <c r="AW36" s="241" t="s">
        <v>945</v>
      </c>
      <c r="AX36" s="241" t="s">
        <v>945</v>
      </c>
      <c r="AY36" s="241"/>
      <c r="AZ36" s="241" t="s">
        <v>945</v>
      </c>
      <c r="BA36" s="241" t="s">
        <v>945</v>
      </c>
      <c r="BB36" s="247" t="s">
        <v>945</v>
      </c>
      <c r="BC36" s="247" t="s">
        <v>945</v>
      </c>
      <c r="BD36" s="247" t="s">
        <v>945</v>
      </c>
      <c r="BE36" s="247" t="s">
        <v>945</v>
      </c>
      <c r="BF36" s="247" t="s">
        <v>945</v>
      </c>
      <c r="BG36" s="247"/>
      <c r="BH36" s="241" t="s">
        <v>945</v>
      </c>
      <c r="BI36" s="247" t="s">
        <v>945</v>
      </c>
      <c r="BJ36" s="247" t="s">
        <v>945</v>
      </c>
      <c r="BK36" s="241" t="s">
        <v>945</v>
      </c>
      <c r="BL36" s="241" t="s">
        <v>945</v>
      </c>
      <c r="BM36" s="241" t="s">
        <v>945</v>
      </c>
      <c r="BN36" s="241" t="s">
        <v>945</v>
      </c>
      <c r="BO36" s="241" t="s">
        <v>945</v>
      </c>
      <c r="BP36" s="241" t="s">
        <v>945</v>
      </c>
      <c r="BQ36" s="247" t="s">
        <v>945</v>
      </c>
      <c r="BR36" s="246" t="s">
        <v>945</v>
      </c>
      <c r="BS36" s="241" t="s">
        <v>945</v>
      </c>
      <c r="BT36" s="241" t="s">
        <v>945</v>
      </c>
      <c r="BU36" s="241" t="s">
        <v>945</v>
      </c>
      <c r="BV36" s="241" t="s">
        <v>945</v>
      </c>
      <c r="BW36" s="241"/>
      <c r="BX36" s="241" t="s">
        <v>945</v>
      </c>
      <c r="BY36" s="241" t="s">
        <v>945</v>
      </c>
      <c r="BZ36" s="247" t="s">
        <v>945</v>
      </c>
      <c r="CA36" s="241" t="s">
        <v>945</v>
      </c>
      <c r="CB36" s="241" t="s">
        <v>945</v>
      </c>
      <c r="CC36" s="241" t="s">
        <v>945</v>
      </c>
      <c r="CD36" s="241" t="s">
        <v>945</v>
      </c>
      <c r="CE36" s="241" t="s">
        <v>945</v>
      </c>
      <c r="CF36" s="241" t="s">
        <v>945</v>
      </c>
      <c r="CG36" s="247" t="s">
        <v>945</v>
      </c>
      <c r="CH36" s="353" t="s">
        <v>945</v>
      </c>
      <c r="CI36" s="247" t="e">
        <f t="shared" si="1"/>
        <v>#VALUE!</v>
      </c>
      <c r="CJ36" s="353" t="e">
        <f t="shared" si="2"/>
        <v>#VALUE!</v>
      </c>
      <c r="CK36" s="238"/>
      <c r="CL36" s="42"/>
    </row>
    <row r="37" spans="1:90" ht="78.75" hidden="1">
      <c r="A37" s="239" t="s">
        <v>205</v>
      </c>
      <c r="B37" s="240" t="s">
        <v>970</v>
      </c>
      <c r="C37" s="241" t="s">
        <v>945</v>
      </c>
      <c r="D37" s="241" t="s">
        <v>945</v>
      </c>
      <c r="E37" s="241" t="s">
        <v>945</v>
      </c>
      <c r="F37" s="241" t="s">
        <v>945</v>
      </c>
      <c r="G37" s="241" t="s">
        <v>945</v>
      </c>
      <c r="H37" s="241" t="s">
        <v>945</v>
      </c>
      <c r="I37" s="241" t="s">
        <v>945</v>
      </c>
      <c r="J37" s="241" t="s">
        <v>945</v>
      </c>
      <c r="K37" s="241"/>
      <c r="L37" s="241" t="s">
        <v>945</v>
      </c>
      <c r="M37" s="241" t="s">
        <v>945</v>
      </c>
      <c r="N37" s="241" t="s">
        <v>945</v>
      </c>
      <c r="O37" s="241" t="s">
        <v>945</v>
      </c>
      <c r="P37" s="241" t="s">
        <v>945</v>
      </c>
      <c r="Q37" s="241" t="s">
        <v>945</v>
      </c>
      <c r="R37" s="241" t="s">
        <v>945</v>
      </c>
      <c r="S37" s="241"/>
      <c r="T37" s="241" t="s">
        <v>945</v>
      </c>
      <c r="U37" s="247" t="s">
        <v>945</v>
      </c>
      <c r="V37" s="247" t="s">
        <v>945</v>
      </c>
      <c r="W37" s="241" t="s">
        <v>945</v>
      </c>
      <c r="X37" s="241" t="s">
        <v>945</v>
      </c>
      <c r="Y37" s="241" t="s">
        <v>945</v>
      </c>
      <c r="Z37" s="241" t="s">
        <v>945</v>
      </c>
      <c r="AA37" s="241" t="s">
        <v>945</v>
      </c>
      <c r="AB37" s="241" t="s">
        <v>945</v>
      </c>
      <c r="AC37" s="247" t="s">
        <v>945</v>
      </c>
      <c r="AD37" s="247" t="s">
        <v>945</v>
      </c>
      <c r="AE37" s="241" t="s">
        <v>945</v>
      </c>
      <c r="AF37" s="241" t="s">
        <v>945</v>
      </c>
      <c r="AG37" s="241" t="s">
        <v>945</v>
      </c>
      <c r="AH37" s="241" t="s">
        <v>945</v>
      </c>
      <c r="AI37" s="241"/>
      <c r="AJ37" s="241" t="s">
        <v>945</v>
      </c>
      <c r="AK37" s="241" t="s">
        <v>945</v>
      </c>
      <c r="AL37" s="247" t="s">
        <v>945</v>
      </c>
      <c r="AM37" s="241" t="s">
        <v>945</v>
      </c>
      <c r="AN37" s="241" t="s">
        <v>945</v>
      </c>
      <c r="AO37" s="241" t="s">
        <v>945</v>
      </c>
      <c r="AP37" s="241" t="s">
        <v>945</v>
      </c>
      <c r="AQ37" s="241" t="s">
        <v>945</v>
      </c>
      <c r="AR37" s="241" t="s">
        <v>945</v>
      </c>
      <c r="AS37" s="241" t="s">
        <v>945</v>
      </c>
      <c r="AT37" s="247" t="s">
        <v>945</v>
      </c>
      <c r="AU37" s="241" t="s">
        <v>945</v>
      </c>
      <c r="AV37" s="241" t="s">
        <v>945</v>
      </c>
      <c r="AW37" s="241" t="s">
        <v>945</v>
      </c>
      <c r="AX37" s="241" t="s">
        <v>945</v>
      </c>
      <c r="AY37" s="241"/>
      <c r="AZ37" s="241" t="s">
        <v>945</v>
      </c>
      <c r="BA37" s="241" t="s">
        <v>945</v>
      </c>
      <c r="BB37" s="247" t="s">
        <v>945</v>
      </c>
      <c r="BC37" s="247" t="s">
        <v>945</v>
      </c>
      <c r="BD37" s="247" t="s">
        <v>945</v>
      </c>
      <c r="BE37" s="247" t="s">
        <v>945</v>
      </c>
      <c r="BF37" s="247" t="s">
        <v>945</v>
      </c>
      <c r="BG37" s="247"/>
      <c r="BH37" s="241" t="s">
        <v>945</v>
      </c>
      <c r="BI37" s="247" t="s">
        <v>945</v>
      </c>
      <c r="BJ37" s="247" t="s">
        <v>945</v>
      </c>
      <c r="BK37" s="241" t="s">
        <v>945</v>
      </c>
      <c r="BL37" s="241" t="s">
        <v>945</v>
      </c>
      <c r="BM37" s="241" t="s">
        <v>945</v>
      </c>
      <c r="BN37" s="241" t="s">
        <v>945</v>
      </c>
      <c r="BO37" s="241" t="s">
        <v>945</v>
      </c>
      <c r="BP37" s="241" t="s">
        <v>945</v>
      </c>
      <c r="BQ37" s="247" t="s">
        <v>945</v>
      </c>
      <c r="BR37" s="246" t="s">
        <v>945</v>
      </c>
      <c r="BS37" s="241" t="s">
        <v>945</v>
      </c>
      <c r="BT37" s="241" t="s">
        <v>945</v>
      </c>
      <c r="BU37" s="241" t="s">
        <v>945</v>
      </c>
      <c r="BV37" s="241" t="s">
        <v>945</v>
      </c>
      <c r="BW37" s="241"/>
      <c r="BX37" s="241" t="s">
        <v>945</v>
      </c>
      <c r="BY37" s="241" t="s">
        <v>945</v>
      </c>
      <c r="BZ37" s="247" t="s">
        <v>945</v>
      </c>
      <c r="CA37" s="241" t="s">
        <v>945</v>
      </c>
      <c r="CB37" s="241" t="s">
        <v>945</v>
      </c>
      <c r="CC37" s="241" t="s">
        <v>945</v>
      </c>
      <c r="CD37" s="241" t="s">
        <v>945</v>
      </c>
      <c r="CE37" s="241" t="s">
        <v>945</v>
      </c>
      <c r="CF37" s="241" t="s">
        <v>945</v>
      </c>
      <c r="CG37" s="247" t="s">
        <v>945</v>
      </c>
      <c r="CH37" s="353" t="s">
        <v>945</v>
      </c>
      <c r="CI37" s="247" t="e">
        <f t="shared" si="1"/>
        <v>#VALUE!</v>
      </c>
      <c r="CJ37" s="353" t="e">
        <f t="shared" si="2"/>
        <v>#VALUE!</v>
      </c>
      <c r="CK37" s="238"/>
      <c r="CL37" s="42"/>
    </row>
    <row r="38" spans="1:90" ht="110.25" hidden="1">
      <c r="A38" s="239" t="s">
        <v>971</v>
      </c>
      <c r="B38" s="240" t="s">
        <v>972</v>
      </c>
      <c r="C38" s="241" t="s">
        <v>945</v>
      </c>
      <c r="D38" s="241" t="s">
        <v>945</v>
      </c>
      <c r="E38" s="241" t="s">
        <v>945</v>
      </c>
      <c r="F38" s="241" t="s">
        <v>945</v>
      </c>
      <c r="G38" s="241" t="s">
        <v>945</v>
      </c>
      <c r="H38" s="241" t="s">
        <v>945</v>
      </c>
      <c r="I38" s="241" t="s">
        <v>945</v>
      </c>
      <c r="J38" s="241" t="s">
        <v>945</v>
      </c>
      <c r="K38" s="241"/>
      <c r="L38" s="241" t="s">
        <v>945</v>
      </c>
      <c r="M38" s="241" t="s">
        <v>945</v>
      </c>
      <c r="N38" s="241" t="s">
        <v>945</v>
      </c>
      <c r="O38" s="241" t="s">
        <v>945</v>
      </c>
      <c r="P38" s="241" t="s">
        <v>945</v>
      </c>
      <c r="Q38" s="241" t="s">
        <v>945</v>
      </c>
      <c r="R38" s="241" t="s">
        <v>945</v>
      </c>
      <c r="S38" s="241"/>
      <c r="T38" s="241" t="s">
        <v>945</v>
      </c>
      <c r="U38" s="247" t="s">
        <v>945</v>
      </c>
      <c r="V38" s="247" t="s">
        <v>945</v>
      </c>
      <c r="W38" s="241" t="s">
        <v>945</v>
      </c>
      <c r="X38" s="241" t="s">
        <v>945</v>
      </c>
      <c r="Y38" s="241" t="s">
        <v>945</v>
      </c>
      <c r="Z38" s="241" t="s">
        <v>945</v>
      </c>
      <c r="AA38" s="241" t="s">
        <v>945</v>
      </c>
      <c r="AB38" s="241" t="s">
        <v>945</v>
      </c>
      <c r="AC38" s="247" t="s">
        <v>945</v>
      </c>
      <c r="AD38" s="247" t="s">
        <v>945</v>
      </c>
      <c r="AE38" s="241" t="s">
        <v>945</v>
      </c>
      <c r="AF38" s="241" t="s">
        <v>945</v>
      </c>
      <c r="AG38" s="241" t="s">
        <v>945</v>
      </c>
      <c r="AH38" s="241" t="s">
        <v>945</v>
      </c>
      <c r="AI38" s="241"/>
      <c r="AJ38" s="241" t="s">
        <v>945</v>
      </c>
      <c r="AK38" s="241" t="s">
        <v>945</v>
      </c>
      <c r="AL38" s="247" t="s">
        <v>945</v>
      </c>
      <c r="AM38" s="241" t="s">
        <v>945</v>
      </c>
      <c r="AN38" s="241" t="s">
        <v>945</v>
      </c>
      <c r="AO38" s="241" t="s">
        <v>945</v>
      </c>
      <c r="AP38" s="241" t="s">
        <v>945</v>
      </c>
      <c r="AQ38" s="241" t="s">
        <v>945</v>
      </c>
      <c r="AR38" s="241" t="s">
        <v>945</v>
      </c>
      <c r="AS38" s="241" t="s">
        <v>945</v>
      </c>
      <c r="AT38" s="247" t="s">
        <v>945</v>
      </c>
      <c r="AU38" s="241" t="s">
        <v>945</v>
      </c>
      <c r="AV38" s="241" t="s">
        <v>945</v>
      </c>
      <c r="AW38" s="241" t="s">
        <v>945</v>
      </c>
      <c r="AX38" s="241" t="s">
        <v>945</v>
      </c>
      <c r="AY38" s="241"/>
      <c r="AZ38" s="241" t="s">
        <v>945</v>
      </c>
      <c r="BA38" s="241" t="s">
        <v>945</v>
      </c>
      <c r="BB38" s="247" t="s">
        <v>945</v>
      </c>
      <c r="BC38" s="247" t="s">
        <v>945</v>
      </c>
      <c r="BD38" s="247" t="s">
        <v>945</v>
      </c>
      <c r="BE38" s="247" t="s">
        <v>945</v>
      </c>
      <c r="BF38" s="247" t="s">
        <v>945</v>
      </c>
      <c r="BG38" s="247"/>
      <c r="BH38" s="241" t="s">
        <v>945</v>
      </c>
      <c r="BI38" s="247" t="s">
        <v>945</v>
      </c>
      <c r="BJ38" s="247" t="s">
        <v>945</v>
      </c>
      <c r="BK38" s="241" t="s">
        <v>945</v>
      </c>
      <c r="BL38" s="241" t="s">
        <v>945</v>
      </c>
      <c r="BM38" s="241" t="s">
        <v>945</v>
      </c>
      <c r="BN38" s="241" t="s">
        <v>945</v>
      </c>
      <c r="BO38" s="241" t="s">
        <v>945</v>
      </c>
      <c r="BP38" s="241" t="s">
        <v>945</v>
      </c>
      <c r="BQ38" s="247" t="s">
        <v>945</v>
      </c>
      <c r="BR38" s="246" t="s">
        <v>945</v>
      </c>
      <c r="BS38" s="241" t="s">
        <v>945</v>
      </c>
      <c r="BT38" s="241" t="s">
        <v>945</v>
      </c>
      <c r="BU38" s="241" t="s">
        <v>945</v>
      </c>
      <c r="BV38" s="241" t="s">
        <v>945</v>
      </c>
      <c r="BW38" s="241"/>
      <c r="BX38" s="241" t="s">
        <v>945</v>
      </c>
      <c r="BY38" s="241" t="s">
        <v>945</v>
      </c>
      <c r="BZ38" s="247" t="s">
        <v>945</v>
      </c>
      <c r="CA38" s="241" t="s">
        <v>945</v>
      </c>
      <c r="CB38" s="241" t="s">
        <v>945</v>
      </c>
      <c r="CC38" s="241" t="s">
        <v>945</v>
      </c>
      <c r="CD38" s="241" t="s">
        <v>945</v>
      </c>
      <c r="CE38" s="241" t="s">
        <v>945</v>
      </c>
      <c r="CF38" s="241" t="s">
        <v>945</v>
      </c>
      <c r="CG38" s="247" t="s">
        <v>945</v>
      </c>
      <c r="CH38" s="353" t="s">
        <v>945</v>
      </c>
      <c r="CI38" s="247" t="e">
        <f t="shared" si="1"/>
        <v>#VALUE!</v>
      </c>
      <c r="CJ38" s="353" t="e">
        <f t="shared" si="2"/>
        <v>#VALUE!</v>
      </c>
      <c r="CK38" s="238"/>
      <c r="CL38" s="42"/>
    </row>
    <row r="39" spans="1:90" ht="141.75" hidden="1">
      <c r="A39" s="239" t="s">
        <v>216</v>
      </c>
      <c r="B39" s="240" t="s">
        <v>977</v>
      </c>
      <c r="C39" s="241" t="s">
        <v>945</v>
      </c>
      <c r="D39" s="241" t="s">
        <v>945</v>
      </c>
      <c r="E39" s="241" t="s">
        <v>945</v>
      </c>
      <c r="F39" s="241" t="s">
        <v>945</v>
      </c>
      <c r="G39" s="241" t="s">
        <v>945</v>
      </c>
      <c r="H39" s="241" t="s">
        <v>945</v>
      </c>
      <c r="I39" s="241" t="s">
        <v>945</v>
      </c>
      <c r="J39" s="241" t="s">
        <v>945</v>
      </c>
      <c r="K39" s="241"/>
      <c r="L39" s="241" t="s">
        <v>945</v>
      </c>
      <c r="M39" s="241" t="s">
        <v>945</v>
      </c>
      <c r="N39" s="241" t="s">
        <v>945</v>
      </c>
      <c r="O39" s="241" t="s">
        <v>945</v>
      </c>
      <c r="P39" s="241" t="s">
        <v>945</v>
      </c>
      <c r="Q39" s="241" t="s">
        <v>945</v>
      </c>
      <c r="R39" s="241" t="s">
        <v>945</v>
      </c>
      <c r="S39" s="241"/>
      <c r="T39" s="241" t="s">
        <v>945</v>
      </c>
      <c r="U39" s="247" t="s">
        <v>945</v>
      </c>
      <c r="V39" s="247" t="s">
        <v>945</v>
      </c>
      <c r="W39" s="241" t="s">
        <v>945</v>
      </c>
      <c r="X39" s="241" t="s">
        <v>945</v>
      </c>
      <c r="Y39" s="241" t="s">
        <v>945</v>
      </c>
      <c r="Z39" s="241" t="s">
        <v>945</v>
      </c>
      <c r="AA39" s="241" t="s">
        <v>945</v>
      </c>
      <c r="AB39" s="241" t="s">
        <v>945</v>
      </c>
      <c r="AC39" s="247" t="s">
        <v>945</v>
      </c>
      <c r="AD39" s="247" t="s">
        <v>945</v>
      </c>
      <c r="AE39" s="241" t="s">
        <v>945</v>
      </c>
      <c r="AF39" s="241" t="s">
        <v>945</v>
      </c>
      <c r="AG39" s="241" t="s">
        <v>945</v>
      </c>
      <c r="AH39" s="241" t="s">
        <v>945</v>
      </c>
      <c r="AI39" s="241"/>
      <c r="AJ39" s="241" t="s">
        <v>945</v>
      </c>
      <c r="AK39" s="241" t="s">
        <v>945</v>
      </c>
      <c r="AL39" s="247" t="s">
        <v>945</v>
      </c>
      <c r="AM39" s="241" t="s">
        <v>945</v>
      </c>
      <c r="AN39" s="241" t="s">
        <v>945</v>
      </c>
      <c r="AO39" s="241" t="s">
        <v>945</v>
      </c>
      <c r="AP39" s="241" t="s">
        <v>945</v>
      </c>
      <c r="AQ39" s="241" t="s">
        <v>945</v>
      </c>
      <c r="AR39" s="241" t="s">
        <v>945</v>
      </c>
      <c r="AS39" s="241" t="s">
        <v>945</v>
      </c>
      <c r="AT39" s="247" t="s">
        <v>945</v>
      </c>
      <c r="AU39" s="241" t="s">
        <v>945</v>
      </c>
      <c r="AV39" s="241" t="s">
        <v>945</v>
      </c>
      <c r="AW39" s="241" t="s">
        <v>945</v>
      </c>
      <c r="AX39" s="241" t="s">
        <v>945</v>
      </c>
      <c r="AY39" s="241"/>
      <c r="AZ39" s="241" t="s">
        <v>945</v>
      </c>
      <c r="BA39" s="241" t="s">
        <v>945</v>
      </c>
      <c r="BB39" s="247" t="s">
        <v>945</v>
      </c>
      <c r="BC39" s="247" t="s">
        <v>945</v>
      </c>
      <c r="BD39" s="247" t="s">
        <v>945</v>
      </c>
      <c r="BE39" s="247" t="s">
        <v>945</v>
      </c>
      <c r="BF39" s="247" t="s">
        <v>945</v>
      </c>
      <c r="BG39" s="247"/>
      <c r="BH39" s="241" t="s">
        <v>945</v>
      </c>
      <c r="BI39" s="247" t="s">
        <v>945</v>
      </c>
      <c r="BJ39" s="247" t="s">
        <v>945</v>
      </c>
      <c r="BK39" s="241" t="s">
        <v>945</v>
      </c>
      <c r="BL39" s="241" t="s">
        <v>945</v>
      </c>
      <c r="BM39" s="241" t="s">
        <v>945</v>
      </c>
      <c r="BN39" s="241" t="s">
        <v>945</v>
      </c>
      <c r="BO39" s="241" t="s">
        <v>945</v>
      </c>
      <c r="BP39" s="241" t="s">
        <v>945</v>
      </c>
      <c r="BQ39" s="247" t="s">
        <v>945</v>
      </c>
      <c r="BR39" s="246" t="s">
        <v>945</v>
      </c>
      <c r="BS39" s="241" t="s">
        <v>945</v>
      </c>
      <c r="BT39" s="241" t="s">
        <v>945</v>
      </c>
      <c r="BU39" s="241" t="s">
        <v>945</v>
      </c>
      <c r="BV39" s="241" t="s">
        <v>945</v>
      </c>
      <c r="BW39" s="241"/>
      <c r="BX39" s="241" t="s">
        <v>945</v>
      </c>
      <c r="BY39" s="241" t="s">
        <v>945</v>
      </c>
      <c r="BZ39" s="247" t="s">
        <v>945</v>
      </c>
      <c r="CA39" s="241" t="s">
        <v>945</v>
      </c>
      <c r="CB39" s="241" t="s">
        <v>945</v>
      </c>
      <c r="CC39" s="241" t="s">
        <v>945</v>
      </c>
      <c r="CD39" s="241" t="s">
        <v>945</v>
      </c>
      <c r="CE39" s="241" t="s">
        <v>945</v>
      </c>
      <c r="CF39" s="241" t="s">
        <v>945</v>
      </c>
      <c r="CG39" s="247" t="s">
        <v>945</v>
      </c>
      <c r="CH39" s="353" t="s">
        <v>945</v>
      </c>
      <c r="CI39" s="247" t="e">
        <f t="shared" si="1"/>
        <v>#VALUE!</v>
      </c>
      <c r="CJ39" s="353" t="e">
        <f t="shared" si="2"/>
        <v>#VALUE!</v>
      </c>
      <c r="CK39" s="238"/>
      <c r="CL39" s="42"/>
    </row>
    <row r="40" spans="1:90" ht="126" hidden="1">
      <c r="A40" s="239" t="s">
        <v>978</v>
      </c>
      <c r="B40" s="240" t="s">
        <v>979</v>
      </c>
      <c r="C40" s="241" t="s">
        <v>945</v>
      </c>
      <c r="D40" s="241" t="s">
        <v>945</v>
      </c>
      <c r="E40" s="241" t="s">
        <v>945</v>
      </c>
      <c r="F40" s="241" t="s">
        <v>945</v>
      </c>
      <c r="G40" s="241" t="s">
        <v>945</v>
      </c>
      <c r="H40" s="241" t="s">
        <v>945</v>
      </c>
      <c r="I40" s="241" t="s">
        <v>945</v>
      </c>
      <c r="J40" s="241" t="s">
        <v>945</v>
      </c>
      <c r="K40" s="241"/>
      <c r="L40" s="241" t="s">
        <v>945</v>
      </c>
      <c r="M40" s="241" t="s">
        <v>945</v>
      </c>
      <c r="N40" s="241" t="s">
        <v>945</v>
      </c>
      <c r="O40" s="241" t="s">
        <v>945</v>
      </c>
      <c r="P40" s="241" t="s">
        <v>945</v>
      </c>
      <c r="Q40" s="241" t="s">
        <v>945</v>
      </c>
      <c r="R40" s="241" t="s">
        <v>945</v>
      </c>
      <c r="S40" s="241"/>
      <c r="T40" s="241" t="s">
        <v>945</v>
      </c>
      <c r="U40" s="247" t="s">
        <v>945</v>
      </c>
      <c r="V40" s="247" t="s">
        <v>945</v>
      </c>
      <c r="W40" s="241" t="s">
        <v>945</v>
      </c>
      <c r="X40" s="241" t="s">
        <v>945</v>
      </c>
      <c r="Y40" s="241" t="s">
        <v>945</v>
      </c>
      <c r="Z40" s="241" t="s">
        <v>945</v>
      </c>
      <c r="AA40" s="241" t="s">
        <v>945</v>
      </c>
      <c r="AB40" s="241" t="s">
        <v>945</v>
      </c>
      <c r="AC40" s="247" t="s">
        <v>945</v>
      </c>
      <c r="AD40" s="247" t="s">
        <v>945</v>
      </c>
      <c r="AE40" s="241" t="s">
        <v>945</v>
      </c>
      <c r="AF40" s="241" t="s">
        <v>945</v>
      </c>
      <c r="AG40" s="241" t="s">
        <v>945</v>
      </c>
      <c r="AH40" s="241" t="s">
        <v>945</v>
      </c>
      <c r="AI40" s="241"/>
      <c r="AJ40" s="241" t="s">
        <v>945</v>
      </c>
      <c r="AK40" s="241" t="s">
        <v>945</v>
      </c>
      <c r="AL40" s="247" t="s">
        <v>945</v>
      </c>
      <c r="AM40" s="241" t="s">
        <v>945</v>
      </c>
      <c r="AN40" s="241" t="s">
        <v>945</v>
      </c>
      <c r="AO40" s="241" t="s">
        <v>945</v>
      </c>
      <c r="AP40" s="241" t="s">
        <v>945</v>
      </c>
      <c r="AQ40" s="241" t="s">
        <v>945</v>
      </c>
      <c r="AR40" s="241" t="s">
        <v>945</v>
      </c>
      <c r="AS40" s="241" t="s">
        <v>945</v>
      </c>
      <c r="AT40" s="247" t="s">
        <v>945</v>
      </c>
      <c r="AU40" s="241" t="s">
        <v>945</v>
      </c>
      <c r="AV40" s="241" t="s">
        <v>945</v>
      </c>
      <c r="AW40" s="241" t="s">
        <v>945</v>
      </c>
      <c r="AX40" s="241" t="s">
        <v>945</v>
      </c>
      <c r="AY40" s="241"/>
      <c r="AZ40" s="241" t="s">
        <v>945</v>
      </c>
      <c r="BA40" s="241" t="s">
        <v>945</v>
      </c>
      <c r="BB40" s="247" t="s">
        <v>945</v>
      </c>
      <c r="BC40" s="247" t="s">
        <v>945</v>
      </c>
      <c r="BD40" s="247" t="s">
        <v>945</v>
      </c>
      <c r="BE40" s="247" t="s">
        <v>945</v>
      </c>
      <c r="BF40" s="247" t="s">
        <v>945</v>
      </c>
      <c r="BG40" s="247"/>
      <c r="BH40" s="241" t="s">
        <v>945</v>
      </c>
      <c r="BI40" s="247" t="s">
        <v>945</v>
      </c>
      <c r="BJ40" s="247" t="s">
        <v>945</v>
      </c>
      <c r="BK40" s="241" t="s">
        <v>945</v>
      </c>
      <c r="BL40" s="241" t="s">
        <v>945</v>
      </c>
      <c r="BM40" s="241" t="s">
        <v>945</v>
      </c>
      <c r="BN40" s="241" t="s">
        <v>945</v>
      </c>
      <c r="BO40" s="241" t="s">
        <v>945</v>
      </c>
      <c r="BP40" s="241" t="s">
        <v>945</v>
      </c>
      <c r="BQ40" s="247" t="s">
        <v>945</v>
      </c>
      <c r="BR40" s="246" t="s">
        <v>945</v>
      </c>
      <c r="BS40" s="241" t="s">
        <v>945</v>
      </c>
      <c r="BT40" s="241" t="s">
        <v>945</v>
      </c>
      <c r="BU40" s="241" t="s">
        <v>945</v>
      </c>
      <c r="BV40" s="241" t="s">
        <v>945</v>
      </c>
      <c r="BW40" s="241"/>
      <c r="BX40" s="241" t="s">
        <v>945</v>
      </c>
      <c r="BY40" s="241" t="s">
        <v>945</v>
      </c>
      <c r="BZ40" s="247" t="s">
        <v>945</v>
      </c>
      <c r="CA40" s="241" t="s">
        <v>945</v>
      </c>
      <c r="CB40" s="241" t="s">
        <v>945</v>
      </c>
      <c r="CC40" s="241" t="s">
        <v>945</v>
      </c>
      <c r="CD40" s="241" t="s">
        <v>945</v>
      </c>
      <c r="CE40" s="241" t="s">
        <v>945</v>
      </c>
      <c r="CF40" s="241" t="s">
        <v>945</v>
      </c>
      <c r="CG40" s="247" t="s">
        <v>945</v>
      </c>
      <c r="CH40" s="353" t="s">
        <v>945</v>
      </c>
      <c r="CI40" s="247" t="e">
        <f t="shared" si="1"/>
        <v>#VALUE!</v>
      </c>
      <c r="CJ40" s="353" t="e">
        <f t="shared" si="2"/>
        <v>#VALUE!</v>
      </c>
      <c r="CK40" s="238"/>
      <c r="CL40" s="42"/>
    </row>
    <row r="41" spans="1:90" ht="110.25" hidden="1">
      <c r="A41" s="239" t="s">
        <v>980</v>
      </c>
      <c r="B41" s="240" t="s">
        <v>981</v>
      </c>
      <c r="C41" s="241" t="s">
        <v>945</v>
      </c>
      <c r="D41" s="241" t="s">
        <v>945</v>
      </c>
      <c r="E41" s="241" t="s">
        <v>945</v>
      </c>
      <c r="F41" s="241" t="s">
        <v>945</v>
      </c>
      <c r="G41" s="241" t="s">
        <v>945</v>
      </c>
      <c r="H41" s="241" t="s">
        <v>945</v>
      </c>
      <c r="I41" s="241" t="s">
        <v>945</v>
      </c>
      <c r="J41" s="241" t="s">
        <v>945</v>
      </c>
      <c r="K41" s="241"/>
      <c r="L41" s="241" t="s">
        <v>945</v>
      </c>
      <c r="M41" s="241" t="s">
        <v>945</v>
      </c>
      <c r="N41" s="241" t="s">
        <v>945</v>
      </c>
      <c r="O41" s="241" t="s">
        <v>945</v>
      </c>
      <c r="P41" s="241" t="s">
        <v>945</v>
      </c>
      <c r="Q41" s="241" t="s">
        <v>945</v>
      </c>
      <c r="R41" s="241" t="s">
        <v>945</v>
      </c>
      <c r="S41" s="241"/>
      <c r="T41" s="241" t="s">
        <v>945</v>
      </c>
      <c r="U41" s="247" t="s">
        <v>945</v>
      </c>
      <c r="V41" s="247" t="s">
        <v>945</v>
      </c>
      <c r="W41" s="241" t="s">
        <v>945</v>
      </c>
      <c r="X41" s="241" t="s">
        <v>945</v>
      </c>
      <c r="Y41" s="241" t="s">
        <v>945</v>
      </c>
      <c r="Z41" s="241" t="s">
        <v>945</v>
      </c>
      <c r="AA41" s="241" t="s">
        <v>945</v>
      </c>
      <c r="AB41" s="241" t="s">
        <v>945</v>
      </c>
      <c r="AC41" s="247" t="s">
        <v>945</v>
      </c>
      <c r="AD41" s="247" t="s">
        <v>945</v>
      </c>
      <c r="AE41" s="241" t="s">
        <v>945</v>
      </c>
      <c r="AF41" s="241" t="s">
        <v>945</v>
      </c>
      <c r="AG41" s="241" t="s">
        <v>945</v>
      </c>
      <c r="AH41" s="241" t="s">
        <v>945</v>
      </c>
      <c r="AI41" s="241"/>
      <c r="AJ41" s="241" t="s">
        <v>945</v>
      </c>
      <c r="AK41" s="241" t="s">
        <v>945</v>
      </c>
      <c r="AL41" s="247" t="s">
        <v>945</v>
      </c>
      <c r="AM41" s="241" t="s">
        <v>945</v>
      </c>
      <c r="AN41" s="241" t="s">
        <v>945</v>
      </c>
      <c r="AO41" s="241" t="s">
        <v>945</v>
      </c>
      <c r="AP41" s="241" t="s">
        <v>945</v>
      </c>
      <c r="AQ41" s="241" t="s">
        <v>945</v>
      </c>
      <c r="AR41" s="241" t="s">
        <v>945</v>
      </c>
      <c r="AS41" s="241" t="s">
        <v>945</v>
      </c>
      <c r="AT41" s="247" t="s">
        <v>945</v>
      </c>
      <c r="AU41" s="241" t="s">
        <v>945</v>
      </c>
      <c r="AV41" s="241" t="s">
        <v>945</v>
      </c>
      <c r="AW41" s="241" t="s">
        <v>945</v>
      </c>
      <c r="AX41" s="241" t="s">
        <v>945</v>
      </c>
      <c r="AY41" s="241"/>
      <c r="AZ41" s="241" t="s">
        <v>945</v>
      </c>
      <c r="BA41" s="241" t="s">
        <v>945</v>
      </c>
      <c r="BB41" s="247" t="s">
        <v>945</v>
      </c>
      <c r="BC41" s="247" t="s">
        <v>945</v>
      </c>
      <c r="BD41" s="247" t="s">
        <v>945</v>
      </c>
      <c r="BE41" s="247" t="s">
        <v>945</v>
      </c>
      <c r="BF41" s="247" t="s">
        <v>945</v>
      </c>
      <c r="BG41" s="247"/>
      <c r="BH41" s="241" t="s">
        <v>945</v>
      </c>
      <c r="BI41" s="247" t="s">
        <v>945</v>
      </c>
      <c r="BJ41" s="247" t="s">
        <v>945</v>
      </c>
      <c r="BK41" s="241" t="s">
        <v>945</v>
      </c>
      <c r="BL41" s="241" t="s">
        <v>945</v>
      </c>
      <c r="BM41" s="241" t="s">
        <v>945</v>
      </c>
      <c r="BN41" s="241" t="s">
        <v>945</v>
      </c>
      <c r="BO41" s="241" t="s">
        <v>945</v>
      </c>
      <c r="BP41" s="241" t="s">
        <v>945</v>
      </c>
      <c r="BQ41" s="247" t="s">
        <v>945</v>
      </c>
      <c r="BR41" s="246" t="s">
        <v>945</v>
      </c>
      <c r="BS41" s="241" t="s">
        <v>945</v>
      </c>
      <c r="BT41" s="241" t="s">
        <v>945</v>
      </c>
      <c r="BU41" s="241" t="s">
        <v>945</v>
      </c>
      <c r="BV41" s="241" t="s">
        <v>945</v>
      </c>
      <c r="BW41" s="241"/>
      <c r="BX41" s="241" t="s">
        <v>945</v>
      </c>
      <c r="BY41" s="241" t="s">
        <v>945</v>
      </c>
      <c r="BZ41" s="247" t="s">
        <v>945</v>
      </c>
      <c r="CA41" s="241" t="s">
        <v>945</v>
      </c>
      <c r="CB41" s="241" t="s">
        <v>945</v>
      </c>
      <c r="CC41" s="241" t="s">
        <v>945</v>
      </c>
      <c r="CD41" s="241" t="s">
        <v>945</v>
      </c>
      <c r="CE41" s="241" t="s">
        <v>945</v>
      </c>
      <c r="CF41" s="241" t="s">
        <v>945</v>
      </c>
      <c r="CG41" s="247" t="s">
        <v>945</v>
      </c>
      <c r="CH41" s="353" t="s">
        <v>945</v>
      </c>
      <c r="CI41" s="247" t="e">
        <f t="shared" si="1"/>
        <v>#VALUE!</v>
      </c>
      <c r="CJ41" s="353" t="e">
        <f t="shared" si="2"/>
        <v>#VALUE!</v>
      </c>
      <c r="CK41" s="238"/>
      <c r="CL41" s="42"/>
    </row>
    <row r="42" spans="1:90" ht="78.75" hidden="1">
      <c r="A42" s="239" t="s">
        <v>217</v>
      </c>
      <c r="B42" s="240" t="s">
        <v>982</v>
      </c>
      <c r="C42" s="241" t="s">
        <v>945</v>
      </c>
      <c r="D42" s="241" t="s">
        <v>945</v>
      </c>
      <c r="E42" s="241" t="s">
        <v>945</v>
      </c>
      <c r="F42" s="241" t="s">
        <v>945</v>
      </c>
      <c r="G42" s="241" t="s">
        <v>945</v>
      </c>
      <c r="H42" s="241" t="s">
        <v>945</v>
      </c>
      <c r="I42" s="241" t="s">
        <v>945</v>
      </c>
      <c r="J42" s="241" t="s">
        <v>945</v>
      </c>
      <c r="K42" s="241"/>
      <c r="L42" s="241" t="s">
        <v>945</v>
      </c>
      <c r="M42" s="241" t="s">
        <v>945</v>
      </c>
      <c r="N42" s="241" t="s">
        <v>945</v>
      </c>
      <c r="O42" s="241" t="s">
        <v>945</v>
      </c>
      <c r="P42" s="241" t="s">
        <v>945</v>
      </c>
      <c r="Q42" s="241" t="s">
        <v>945</v>
      </c>
      <c r="R42" s="241" t="s">
        <v>945</v>
      </c>
      <c r="S42" s="241"/>
      <c r="T42" s="241" t="s">
        <v>945</v>
      </c>
      <c r="U42" s="247" t="s">
        <v>945</v>
      </c>
      <c r="V42" s="247" t="s">
        <v>945</v>
      </c>
      <c r="W42" s="241" t="s">
        <v>945</v>
      </c>
      <c r="X42" s="241" t="s">
        <v>945</v>
      </c>
      <c r="Y42" s="241" t="s">
        <v>945</v>
      </c>
      <c r="Z42" s="241" t="s">
        <v>945</v>
      </c>
      <c r="AA42" s="241" t="s">
        <v>945</v>
      </c>
      <c r="AB42" s="241" t="s">
        <v>945</v>
      </c>
      <c r="AC42" s="247" t="s">
        <v>945</v>
      </c>
      <c r="AD42" s="247" t="s">
        <v>945</v>
      </c>
      <c r="AE42" s="241" t="s">
        <v>945</v>
      </c>
      <c r="AF42" s="241" t="s">
        <v>945</v>
      </c>
      <c r="AG42" s="241" t="s">
        <v>945</v>
      </c>
      <c r="AH42" s="241" t="s">
        <v>945</v>
      </c>
      <c r="AI42" s="241"/>
      <c r="AJ42" s="241" t="s">
        <v>945</v>
      </c>
      <c r="AK42" s="241" t="s">
        <v>945</v>
      </c>
      <c r="AL42" s="247" t="s">
        <v>945</v>
      </c>
      <c r="AM42" s="241" t="s">
        <v>945</v>
      </c>
      <c r="AN42" s="241" t="s">
        <v>945</v>
      </c>
      <c r="AO42" s="241" t="s">
        <v>945</v>
      </c>
      <c r="AP42" s="241" t="s">
        <v>945</v>
      </c>
      <c r="AQ42" s="241" t="s">
        <v>945</v>
      </c>
      <c r="AR42" s="241" t="s">
        <v>945</v>
      </c>
      <c r="AS42" s="241" t="s">
        <v>945</v>
      </c>
      <c r="AT42" s="247" t="s">
        <v>945</v>
      </c>
      <c r="AU42" s="241" t="s">
        <v>945</v>
      </c>
      <c r="AV42" s="241" t="s">
        <v>945</v>
      </c>
      <c r="AW42" s="241" t="s">
        <v>945</v>
      </c>
      <c r="AX42" s="241" t="s">
        <v>945</v>
      </c>
      <c r="AY42" s="241"/>
      <c r="AZ42" s="241" t="s">
        <v>945</v>
      </c>
      <c r="BA42" s="241" t="s">
        <v>945</v>
      </c>
      <c r="BB42" s="247" t="s">
        <v>945</v>
      </c>
      <c r="BC42" s="247" t="s">
        <v>945</v>
      </c>
      <c r="BD42" s="247" t="s">
        <v>945</v>
      </c>
      <c r="BE42" s="247" t="s">
        <v>945</v>
      </c>
      <c r="BF42" s="247" t="s">
        <v>945</v>
      </c>
      <c r="BG42" s="247"/>
      <c r="BH42" s="241" t="s">
        <v>945</v>
      </c>
      <c r="BI42" s="247" t="s">
        <v>945</v>
      </c>
      <c r="BJ42" s="247" t="s">
        <v>945</v>
      </c>
      <c r="BK42" s="241" t="s">
        <v>945</v>
      </c>
      <c r="BL42" s="241" t="s">
        <v>945</v>
      </c>
      <c r="BM42" s="241" t="s">
        <v>945</v>
      </c>
      <c r="BN42" s="241" t="s">
        <v>945</v>
      </c>
      <c r="BO42" s="241" t="s">
        <v>945</v>
      </c>
      <c r="BP42" s="241" t="s">
        <v>945</v>
      </c>
      <c r="BQ42" s="247" t="s">
        <v>945</v>
      </c>
      <c r="BR42" s="246" t="s">
        <v>945</v>
      </c>
      <c r="BS42" s="241" t="s">
        <v>945</v>
      </c>
      <c r="BT42" s="241" t="s">
        <v>945</v>
      </c>
      <c r="BU42" s="241" t="s">
        <v>945</v>
      </c>
      <c r="BV42" s="241" t="s">
        <v>945</v>
      </c>
      <c r="BW42" s="241"/>
      <c r="BX42" s="241" t="s">
        <v>945</v>
      </c>
      <c r="BY42" s="241" t="s">
        <v>945</v>
      </c>
      <c r="BZ42" s="247" t="s">
        <v>945</v>
      </c>
      <c r="CA42" s="241" t="s">
        <v>945</v>
      </c>
      <c r="CB42" s="241" t="s">
        <v>945</v>
      </c>
      <c r="CC42" s="241" t="s">
        <v>945</v>
      </c>
      <c r="CD42" s="241" t="s">
        <v>945</v>
      </c>
      <c r="CE42" s="241" t="s">
        <v>945</v>
      </c>
      <c r="CF42" s="241" t="s">
        <v>945</v>
      </c>
      <c r="CG42" s="247" t="s">
        <v>945</v>
      </c>
      <c r="CH42" s="353" t="s">
        <v>945</v>
      </c>
      <c r="CI42" s="247" t="e">
        <f t="shared" si="1"/>
        <v>#VALUE!</v>
      </c>
      <c r="CJ42" s="353" t="e">
        <f t="shared" si="2"/>
        <v>#VALUE!</v>
      </c>
      <c r="CK42" s="238"/>
      <c r="CL42" s="42"/>
    </row>
    <row r="43" spans="1:90" ht="94.5" hidden="1">
      <c r="A43" s="239" t="s">
        <v>286</v>
      </c>
      <c r="B43" s="240" t="s">
        <v>983</v>
      </c>
      <c r="C43" s="241" t="s">
        <v>945</v>
      </c>
      <c r="D43" s="241" t="s">
        <v>945</v>
      </c>
      <c r="E43" s="241" t="s">
        <v>945</v>
      </c>
      <c r="F43" s="241" t="s">
        <v>945</v>
      </c>
      <c r="G43" s="241" t="s">
        <v>945</v>
      </c>
      <c r="H43" s="241" t="s">
        <v>945</v>
      </c>
      <c r="I43" s="241" t="s">
        <v>945</v>
      </c>
      <c r="J43" s="241" t="s">
        <v>945</v>
      </c>
      <c r="K43" s="241"/>
      <c r="L43" s="241" t="s">
        <v>945</v>
      </c>
      <c r="M43" s="241" t="s">
        <v>945</v>
      </c>
      <c r="N43" s="241" t="s">
        <v>945</v>
      </c>
      <c r="O43" s="241" t="s">
        <v>945</v>
      </c>
      <c r="P43" s="241" t="s">
        <v>945</v>
      </c>
      <c r="Q43" s="241" t="s">
        <v>945</v>
      </c>
      <c r="R43" s="241" t="s">
        <v>945</v>
      </c>
      <c r="S43" s="241"/>
      <c r="T43" s="241" t="s">
        <v>945</v>
      </c>
      <c r="U43" s="247" t="s">
        <v>945</v>
      </c>
      <c r="V43" s="247" t="s">
        <v>945</v>
      </c>
      <c r="W43" s="241" t="s">
        <v>945</v>
      </c>
      <c r="X43" s="241" t="s">
        <v>945</v>
      </c>
      <c r="Y43" s="241" t="s">
        <v>945</v>
      </c>
      <c r="Z43" s="241" t="s">
        <v>945</v>
      </c>
      <c r="AA43" s="241" t="s">
        <v>945</v>
      </c>
      <c r="AB43" s="241" t="s">
        <v>945</v>
      </c>
      <c r="AC43" s="247" t="s">
        <v>945</v>
      </c>
      <c r="AD43" s="247" t="s">
        <v>945</v>
      </c>
      <c r="AE43" s="241" t="s">
        <v>945</v>
      </c>
      <c r="AF43" s="241" t="s">
        <v>945</v>
      </c>
      <c r="AG43" s="241" t="s">
        <v>945</v>
      </c>
      <c r="AH43" s="241" t="s">
        <v>945</v>
      </c>
      <c r="AI43" s="241"/>
      <c r="AJ43" s="241" t="s">
        <v>945</v>
      </c>
      <c r="AK43" s="241" t="s">
        <v>945</v>
      </c>
      <c r="AL43" s="247" t="s">
        <v>945</v>
      </c>
      <c r="AM43" s="241" t="s">
        <v>945</v>
      </c>
      <c r="AN43" s="241" t="s">
        <v>945</v>
      </c>
      <c r="AO43" s="241" t="s">
        <v>945</v>
      </c>
      <c r="AP43" s="241" t="s">
        <v>945</v>
      </c>
      <c r="AQ43" s="241" t="s">
        <v>945</v>
      </c>
      <c r="AR43" s="241" t="s">
        <v>945</v>
      </c>
      <c r="AS43" s="241" t="s">
        <v>945</v>
      </c>
      <c r="AT43" s="247" t="s">
        <v>945</v>
      </c>
      <c r="AU43" s="241" t="s">
        <v>945</v>
      </c>
      <c r="AV43" s="241" t="s">
        <v>945</v>
      </c>
      <c r="AW43" s="241" t="s">
        <v>945</v>
      </c>
      <c r="AX43" s="241" t="s">
        <v>945</v>
      </c>
      <c r="AY43" s="241"/>
      <c r="AZ43" s="241" t="s">
        <v>945</v>
      </c>
      <c r="BA43" s="241" t="s">
        <v>945</v>
      </c>
      <c r="BB43" s="247" t="s">
        <v>945</v>
      </c>
      <c r="BC43" s="247" t="s">
        <v>945</v>
      </c>
      <c r="BD43" s="247" t="s">
        <v>945</v>
      </c>
      <c r="BE43" s="247" t="s">
        <v>945</v>
      </c>
      <c r="BF43" s="247" t="s">
        <v>945</v>
      </c>
      <c r="BG43" s="247"/>
      <c r="BH43" s="241" t="s">
        <v>945</v>
      </c>
      <c r="BI43" s="247" t="s">
        <v>945</v>
      </c>
      <c r="BJ43" s="247" t="s">
        <v>945</v>
      </c>
      <c r="BK43" s="241" t="s">
        <v>945</v>
      </c>
      <c r="BL43" s="241" t="s">
        <v>945</v>
      </c>
      <c r="BM43" s="241" t="s">
        <v>945</v>
      </c>
      <c r="BN43" s="241" t="s">
        <v>945</v>
      </c>
      <c r="BO43" s="241" t="s">
        <v>945</v>
      </c>
      <c r="BP43" s="241" t="s">
        <v>945</v>
      </c>
      <c r="BQ43" s="247" t="s">
        <v>945</v>
      </c>
      <c r="BR43" s="246" t="s">
        <v>945</v>
      </c>
      <c r="BS43" s="241" t="s">
        <v>945</v>
      </c>
      <c r="BT43" s="241" t="s">
        <v>945</v>
      </c>
      <c r="BU43" s="241" t="s">
        <v>945</v>
      </c>
      <c r="BV43" s="241" t="s">
        <v>945</v>
      </c>
      <c r="BW43" s="241"/>
      <c r="BX43" s="241" t="s">
        <v>945</v>
      </c>
      <c r="BY43" s="241" t="s">
        <v>945</v>
      </c>
      <c r="BZ43" s="247" t="s">
        <v>945</v>
      </c>
      <c r="CA43" s="241" t="s">
        <v>945</v>
      </c>
      <c r="CB43" s="241" t="s">
        <v>945</v>
      </c>
      <c r="CC43" s="241" t="s">
        <v>945</v>
      </c>
      <c r="CD43" s="241" t="s">
        <v>945</v>
      </c>
      <c r="CE43" s="241" t="s">
        <v>945</v>
      </c>
      <c r="CF43" s="241" t="s">
        <v>945</v>
      </c>
      <c r="CG43" s="247" t="s">
        <v>945</v>
      </c>
      <c r="CH43" s="353" t="s">
        <v>945</v>
      </c>
      <c r="CI43" s="247" t="e">
        <f t="shared" si="1"/>
        <v>#VALUE!</v>
      </c>
      <c r="CJ43" s="353" t="e">
        <f t="shared" si="2"/>
        <v>#VALUE!</v>
      </c>
      <c r="CK43" s="238"/>
      <c r="CL43" s="42"/>
    </row>
    <row r="44" spans="1:90" ht="63">
      <c r="A44" s="239" t="s">
        <v>288</v>
      </c>
      <c r="B44" s="242" t="s">
        <v>984</v>
      </c>
      <c r="C44" s="241"/>
      <c r="D44" s="241" t="s">
        <v>945</v>
      </c>
      <c r="E44" s="241" t="s">
        <v>945</v>
      </c>
      <c r="F44" s="248">
        <f>F45+F46+F47</f>
        <v>146.34</v>
      </c>
      <c r="G44" s="241" t="s">
        <v>945</v>
      </c>
      <c r="H44" s="241" t="s">
        <v>945</v>
      </c>
      <c r="I44" s="241" t="s">
        <v>945</v>
      </c>
      <c r="J44" s="257">
        <f>J45</f>
        <v>887</v>
      </c>
      <c r="K44" s="257">
        <f>K46</f>
        <v>31</v>
      </c>
      <c r="L44" s="249">
        <f>L47</f>
        <v>1</v>
      </c>
      <c r="M44" s="241" t="s">
        <v>945</v>
      </c>
      <c r="N44" s="247">
        <f>N45+N46+N47</f>
        <v>0.97970000000000002</v>
      </c>
      <c r="O44" s="241" t="s">
        <v>945</v>
      </c>
      <c r="P44" s="241" t="s">
        <v>945</v>
      </c>
      <c r="Q44" s="241" t="s">
        <v>945</v>
      </c>
      <c r="R44" s="241">
        <f>R45</f>
        <v>0</v>
      </c>
      <c r="S44" s="241">
        <f>S46</f>
        <v>1</v>
      </c>
      <c r="T44" s="241">
        <f>T47</f>
        <v>0</v>
      </c>
      <c r="U44" s="247">
        <f>U45+U46+U47</f>
        <v>1.6279999999999999</v>
      </c>
      <c r="V44" s="247">
        <f>V45+V46+V47</f>
        <v>27.050999999999998</v>
      </c>
      <c r="W44" s="241" t="s">
        <v>945</v>
      </c>
      <c r="X44" s="241" t="s">
        <v>945</v>
      </c>
      <c r="Y44" s="241" t="s">
        <v>945</v>
      </c>
      <c r="Z44" s="241">
        <f>Z45</f>
        <v>0</v>
      </c>
      <c r="AA44" s="241">
        <f>AA46</f>
        <v>13</v>
      </c>
      <c r="AB44" s="241">
        <f>AB47</f>
        <v>0</v>
      </c>
      <c r="AC44" s="247">
        <f>AC45+AC46+AC47</f>
        <v>6.5517000000000003</v>
      </c>
      <c r="AD44" s="247">
        <f>AD45+AD46+AD47</f>
        <v>22.702300000000001</v>
      </c>
      <c r="AE44" s="241" t="s">
        <v>945</v>
      </c>
      <c r="AF44" s="241" t="s">
        <v>945</v>
      </c>
      <c r="AG44" s="241" t="s">
        <v>945</v>
      </c>
      <c r="AH44" s="241">
        <f>AH45</f>
        <v>0</v>
      </c>
      <c r="AI44" s="241">
        <f>AI46</f>
        <v>4</v>
      </c>
      <c r="AJ44" s="241">
        <f>AJ47</f>
        <v>1</v>
      </c>
      <c r="AK44" s="241" t="s">
        <v>945</v>
      </c>
      <c r="AL44" s="247">
        <f>AL45+AL46+AL47</f>
        <v>0</v>
      </c>
      <c r="AM44" s="241" t="s">
        <v>945</v>
      </c>
      <c r="AN44" s="241" t="s">
        <v>945</v>
      </c>
      <c r="AO44" s="241" t="s">
        <v>945</v>
      </c>
      <c r="AP44" s="241">
        <f>AP45</f>
        <v>0</v>
      </c>
      <c r="AQ44" s="241">
        <f>AQ46</f>
        <v>0</v>
      </c>
      <c r="AR44" s="241" t="s">
        <v>945</v>
      </c>
      <c r="AS44" s="241" t="s">
        <v>945</v>
      </c>
      <c r="AT44" s="247">
        <f>AT45+AT46+AT47</f>
        <v>50.733000000000004</v>
      </c>
      <c r="AU44" s="241" t="s">
        <v>945</v>
      </c>
      <c r="AV44" s="241" t="s">
        <v>945</v>
      </c>
      <c r="AW44" s="241" t="s">
        <v>945</v>
      </c>
      <c r="AX44" s="241">
        <f>AX45</f>
        <v>0</v>
      </c>
      <c r="AY44" s="241">
        <f>AY46</f>
        <v>18</v>
      </c>
      <c r="AZ44" s="241">
        <f>AZ47</f>
        <v>0</v>
      </c>
      <c r="BA44" s="241" t="s">
        <v>945</v>
      </c>
      <c r="BB44" s="247">
        <f>BB45+BB46+BB47</f>
        <v>0.97970000000000002</v>
      </c>
      <c r="BC44" s="247" t="s">
        <v>945</v>
      </c>
      <c r="BD44" s="247" t="s">
        <v>945</v>
      </c>
      <c r="BE44" s="247" t="s">
        <v>945</v>
      </c>
      <c r="BF44" s="241">
        <f>BF45</f>
        <v>0</v>
      </c>
      <c r="BG44" s="241">
        <f>BG46</f>
        <v>1</v>
      </c>
      <c r="BH44" s="241">
        <f>BH47</f>
        <v>0</v>
      </c>
      <c r="BI44" s="247">
        <f>BI45+BI46+BI47</f>
        <v>1.6279999999999999</v>
      </c>
      <c r="BJ44" s="247">
        <f>BJ47+BJ46+BJ45</f>
        <v>27.050999999999998</v>
      </c>
      <c r="BK44" s="241" t="s">
        <v>945</v>
      </c>
      <c r="BL44" s="241" t="s">
        <v>945</v>
      </c>
      <c r="BM44" s="241" t="s">
        <v>945</v>
      </c>
      <c r="BN44" s="241">
        <f>BN45</f>
        <v>0</v>
      </c>
      <c r="BO44" s="241">
        <f>BO46</f>
        <v>13</v>
      </c>
      <c r="BP44" s="241">
        <f>BP47</f>
        <v>0</v>
      </c>
      <c r="BQ44" s="247">
        <f>BQ45+BQ46+BQ47</f>
        <v>6.5517000000000003</v>
      </c>
      <c r="BR44" s="246">
        <f>BR45+BR46+BR47</f>
        <v>22.702300000000001</v>
      </c>
      <c r="BS44" s="241" t="s">
        <v>945</v>
      </c>
      <c r="BT44" s="241" t="s">
        <v>945</v>
      </c>
      <c r="BU44" s="241" t="s">
        <v>945</v>
      </c>
      <c r="BV44" s="241">
        <f>BV45</f>
        <v>0</v>
      </c>
      <c r="BW44" s="241">
        <f>BW46</f>
        <v>4</v>
      </c>
      <c r="BX44" s="241">
        <f>BX47</f>
        <v>1</v>
      </c>
      <c r="BY44" s="241" t="s">
        <v>945</v>
      </c>
      <c r="BZ44" s="247">
        <f>BZ45+BZ46+BZ47</f>
        <v>0</v>
      </c>
      <c r="CA44" s="241" t="s">
        <v>945</v>
      </c>
      <c r="CB44" s="241" t="s">
        <v>945</v>
      </c>
      <c r="CC44" s="241" t="s">
        <v>945</v>
      </c>
      <c r="CD44" s="241">
        <f>CD45</f>
        <v>0</v>
      </c>
      <c r="CE44" s="241">
        <f>CE46</f>
        <v>0</v>
      </c>
      <c r="CF44" s="241" t="s">
        <v>945</v>
      </c>
      <c r="CG44" s="247">
        <f>BI44-U44</f>
        <v>0</v>
      </c>
      <c r="CH44" s="353">
        <f>BI44/U44-1</f>
        <v>0</v>
      </c>
      <c r="CI44" s="247">
        <f>BJ44-V44</f>
        <v>0</v>
      </c>
      <c r="CJ44" s="353">
        <f>BJ44/V44-1</f>
        <v>0</v>
      </c>
      <c r="CK44" s="238"/>
      <c r="CL44" s="42"/>
    </row>
    <row r="45" spans="1:90" ht="78.75">
      <c r="A45" s="239" t="s">
        <v>985</v>
      </c>
      <c r="B45" s="240" t="s">
        <v>995</v>
      </c>
      <c r="C45" s="241" t="s">
        <v>996</v>
      </c>
      <c r="D45" s="241" t="s">
        <v>945</v>
      </c>
      <c r="E45" s="248" t="str">
        <f>'3 ОС'!E46</f>
        <v>нд</v>
      </c>
      <c r="F45" s="248">
        <f>'3 ОС'!F46</f>
        <v>34.106000000000002</v>
      </c>
      <c r="G45" s="248" t="s">
        <v>945</v>
      </c>
      <c r="H45" s="248" t="s">
        <v>945</v>
      </c>
      <c r="I45" s="248" t="s">
        <v>945</v>
      </c>
      <c r="J45" s="249">
        <v>887</v>
      </c>
      <c r="K45" s="249" t="s">
        <v>945</v>
      </c>
      <c r="L45" s="248" t="s">
        <v>945</v>
      </c>
      <c r="M45" s="241" t="s">
        <v>945</v>
      </c>
      <c r="N45" s="358">
        <v>0</v>
      </c>
      <c r="O45" s="241" t="s">
        <v>945</v>
      </c>
      <c r="P45" s="241" t="s">
        <v>945</v>
      </c>
      <c r="Q45" s="241" t="s">
        <v>945</v>
      </c>
      <c r="R45" s="352">
        <v>0</v>
      </c>
      <c r="S45" s="352" t="s">
        <v>945</v>
      </c>
      <c r="T45" s="352" t="s">
        <v>945</v>
      </c>
      <c r="U45" s="247">
        <v>0</v>
      </c>
      <c r="V45" s="247">
        <v>0</v>
      </c>
      <c r="W45" s="241" t="s">
        <v>945</v>
      </c>
      <c r="X45" s="241" t="s">
        <v>945</v>
      </c>
      <c r="Y45" s="241" t="s">
        <v>945</v>
      </c>
      <c r="Z45" s="241">
        <v>0</v>
      </c>
      <c r="AA45" s="241" t="s">
        <v>945</v>
      </c>
      <c r="AB45" s="241" t="s">
        <v>945</v>
      </c>
      <c r="AC45" s="247">
        <v>0</v>
      </c>
      <c r="AD45" s="247">
        <v>0</v>
      </c>
      <c r="AE45" s="241" t="s">
        <v>945</v>
      </c>
      <c r="AF45" s="241" t="s">
        <v>945</v>
      </c>
      <c r="AG45" s="241" t="s">
        <v>945</v>
      </c>
      <c r="AH45" s="241"/>
      <c r="AI45" s="241" t="s">
        <v>945</v>
      </c>
      <c r="AJ45" s="241" t="s">
        <v>945</v>
      </c>
      <c r="AK45" s="241" t="s">
        <v>945</v>
      </c>
      <c r="AL45" s="247"/>
      <c r="AM45" s="241" t="s">
        <v>945</v>
      </c>
      <c r="AN45" s="241" t="s">
        <v>945</v>
      </c>
      <c r="AO45" s="241" t="s">
        <v>945</v>
      </c>
      <c r="AP45" s="241"/>
      <c r="AQ45" s="241" t="s">
        <v>945</v>
      </c>
      <c r="AR45" s="241" t="s">
        <v>945</v>
      </c>
      <c r="AS45" s="241" t="s">
        <v>945</v>
      </c>
      <c r="AT45" s="247">
        <f>BB45+BJ45+BR45+BZ45</f>
        <v>0</v>
      </c>
      <c r="AU45" s="241" t="s">
        <v>945</v>
      </c>
      <c r="AV45" s="241" t="s">
        <v>945</v>
      </c>
      <c r="AW45" s="241" t="s">
        <v>945</v>
      </c>
      <c r="AX45" s="241">
        <f>BF45+BN45+BV45+CD45</f>
        <v>0</v>
      </c>
      <c r="AY45" s="241"/>
      <c r="AZ45" s="241" t="s">
        <v>945</v>
      </c>
      <c r="BA45" s="241" t="s">
        <v>945</v>
      </c>
      <c r="BB45" s="358">
        <v>0</v>
      </c>
      <c r="BC45" s="247" t="s">
        <v>945</v>
      </c>
      <c r="BD45" s="247" t="s">
        <v>945</v>
      </c>
      <c r="BE45" s="247" t="s">
        <v>945</v>
      </c>
      <c r="BF45" s="352">
        <v>0</v>
      </c>
      <c r="BG45" s="352" t="s">
        <v>945</v>
      </c>
      <c r="BH45" s="352" t="s">
        <v>945</v>
      </c>
      <c r="BI45" s="247">
        <v>0</v>
      </c>
      <c r="BJ45" s="247">
        <v>0</v>
      </c>
      <c r="BK45" s="241" t="s">
        <v>945</v>
      </c>
      <c r="BL45" s="241" t="s">
        <v>945</v>
      </c>
      <c r="BM45" s="241" t="s">
        <v>945</v>
      </c>
      <c r="BN45" s="241">
        <v>0</v>
      </c>
      <c r="BO45" s="241" t="s">
        <v>945</v>
      </c>
      <c r="BP45" s="241" t="s">
        <v>945</v>
      </c>
      <c r="BQ45" s="247">
        <v>0</v>
      </c>
      <c r="BR45" s="246">
        <v>0</v>
      </c>
      <c r="BS45" s="241" t="s">
        <v>945</v>
      </c>
      <c r="BT45" s="241" t="s">
        <v>945</v>
      </c>
      <c r="BU45" s="241" t="s">
        <v>945</v>
      </c>
      <c r="BV45" s="241">
        <v>0</v>
      </c>
      <c r="BW45" s="241" t="s">
        <v>945</v>
      </c>
      <c r="BX45" s="241" t="s">
        <v>945</v>
      </c>
      <c r="BY45" s="241" t="s">
        <v>945</v>
      </c>
      <c r="BZ45" s="247"/>
      <c r="CA45" s="241" t="s">
        <v>945</v>
      </c>
      <c r="CB45" s="241" t="s">
        <v>945</v>
      </c>
      <c r="CC45" s="241" t="s">
        <v>945</v>
      </c>
      <c r="CD45" s="241"/>
      <c r="CE45" s="241" t="s">
        <v>945</v>
      </c>
      <c r="CF45" s="241" t="s">
        <v>945</v>
      </c>
      <c r="CG45" s="247">
        <f t="shared" ref="CG45:CG47" si="4">BI45-U45</f>
        <v>0</v>
      </c>
      <c r="CH45" s="353" t="e">
        <f t="shared" ref="CH45:CH47" si="5">BI45/U45-1</f>
        <v>#DIV/0!</v>
      </c>
      <c r="CI45" s="247">
        <f t="shared" ref="CI45:CI47" si="6">BJ45-V45</f>
        <v>0</v>
      </c>
      <c r="CJ45" s="353" t="e">
        <f t="shared" ref="CJ45:CJ47" si="7">BJ45/V45-1</f>
        <v>#DIV/0!</v>
      </c>
      <c r="CK45" s="419"/>
      <c r="CL45" s="42"/>
    </row>
    <row r="46" spans="1:90" ht="78.75">
      <c r="A46" s="239" t="s">
        <v>986</v>
      </c>
      <c r="B46" s="354" t="s">
        <v>997</v>
      </c>
      <c r="C46" s="241" t="s">
        <v>998</v>
      </c>
      <c r="D46" s="241" t="s">
        <v>945</v>
      </c>
      <c r="E46" s="248" t="str">
        <f>'3 ОС'!E47</f>
        <v>нд</v>
      </c>
      <c r="F46" s="248">
        <f>'3 ОС'!F47</f>
        <v>82.233999999999995</v>
      </c>
      <c r="G46" s="248" t="s">
        <v>945</v>
      </c>
      <c r="H46" s="248" t="s">
        <v>945</v>
      </c>
      <c r="I46" s="248" t="s">
        <v>945</v>
      </c>
      <c r="J46" s="248" t="s">
        <v>945</v>
      </c>
      <c r="K46" s="257">
        <v>31</v>
      </c>
      <c r="L46" s="248" t="s">
        <v>945</v>
      </c>
      <c r="M46" s="241" t="s">
        <v>945</v>
      </c>
      <c r="N46" s="358">
        <v>0.97970000000000002</v>
      </c>
      <c r="O46" s="241" t="s">
        <v>945</v>
      </c>
      <c r="P46" s="241" t="s">
        <v>945</v>
      </c>
      <c r="Q46" s="241" t="s">
        <v>945</v>
      </c>
      <c r="R46" s="352" t="s">
        <v>945</v>
      </c>
      <c r="S46" s="352">
        <v>1</v>
      </c>
      <c r="T46" s="352" t="s">
        <v>945</v>
      </c>
      <c r="U46" s="247">
        <v>1.6279999999999999</v>
      </c>
      <c r="V46" s="246">
        <v>27.050999999999998</v>
      </c>
      <c r="W46" s="241" t="s">
        <v>945</v>
      </c>
      <c r="X46" s="241" t="s">
        <v>945</v>
      </c>
      <c r="Y46" s="241" t="s">
        <v>945</v>
      </c>
      <c r="Z46" s="241" t="s">
        <v>945</v>
      </c>
      <c r="AA46" s="241">
        <f>11+2</f>
        <v>13</v>
      </c>
      <c r="AB46" s="241" t="s">
        <v>945</v>
      </c>
      <c r="AC46" s="247">
        <v>6.5517000000000003</v>
      </c>
      <c r="AD46" s="247">
        <v>0.51019999999999999</v>
      </c>
      <c r="AE46" s="241" t="s">
        <v>945</v>
      </c>
      <c r="AF46" s="241" t="s">
        <v>945</v>
      </c>
      <c r="AG46" s="241" t="s">
        <v>945</v>
      </c>
      <c r="AH46" s="241" t="s">
        <v>945</v>
      </c>
      <c r="AI46" s="241">
        <v>4</v>
      </c>
      <c r="AJ46" s="241" t="s">
        <v>945</v>
      </c>
      <c r="AK46" s="241" t="s">
        <v>945</v>
      </c>
      <c r="AL46" s="414"/>
      <c r="AM46" s="241" t="s">
        <v>945</v>
      </c>
      <c r="AN46" s="241" t="s">
        <v>945</v>
      </c>
      <c r="AO46" s="241" t="s">
        <v>945</v>
      </c>
      <c r="AP46" s="241" t="s">
        <v>945</v>
      </c>
      <c r="AQ46" s="241"/>
      <c r="AR46" s="241" t="s">
        <v>945</v>
      </c>
      <c r="AS46" s="241" t="str">
        <f>BY46</f>
        <v>нд</v>
      </c>
      <c r="AT46" s="247">
        <f>BB46+BJ46+BR46+BZ46</f>
        <v>28.540900000000001</v>
      </c>
      <c r="AU46" s="241" t="s">
        <v>945</v>
      </c>
      <c r="AV46" s="241" t="s">
        <v>945</v>
      </c>
      <c r="AW46" s="241" t="s">
        <v>945</v>
      </c>
      <c r="AX46" s="241" t="s">
        <v>945</v>
      </c>
      <c r="AY46" s="241">
        <f>BG46+BO46+BW46+CE46</f>
        <v>18</v>
      </c>
      <c r="AZ46" s="241" t="s">
        <v>945</v>
      </c>
      <c r="BA46" s="241" t="s">
        <v>945</v>
      </c>
      <c r="BB46" s="358">
        <v>0.97970000000000002</v>
      </c>
      <c r="BC46" s="247" t="s">
        <v>945</v>
      </c>
      <c r="BD46" s="247" t="s">
        <v>945</v>
      </c>
      <c r="BE46" s="247" t="s">
        <v>945</v>
      </c>
      <c r="BF46" s="358" t="s">
        <v>945</v>
      </c>
      <c r="BG46" s="352">
        <v>1</v>
      </c>
      <c r="BH46" s="352" t="s">
        <v>945</v>
      </c>
      <c r="BI46" s="247">
        <v>1.6279999999999999</v>
      </c>
      <c r="BJ46" s="247">
        <v>27.050999999999998</v>
      </c>
      <c r="BK46" s="241" t="s">
        <v>945</v>
      </c>
      <c r="BL46" s="241" t="s">
        <v>945</v>
      </c>
      <c r="BM46" s="241" t="s">
        <v>945</v>
      </c>
      <c r="BN46" s="241" t="s">
        <v>945</v>
      </c>
      <c r="BO46" s="241">
        <f>11+2</f>
        <v>13</v>
      </c>
      <c r="BP46" s="241" t="s">
        <v>945</v>
      </c>
      <c r="BQ46" s="247">
        <v>6.5517000000000003</v>
      </c>
      <c r="BR46" s="246">
        <v>0.51019999999999999</v>
      </c>
      <c r="BS46" s="241" t="s">
        <v>945</v>
      </c>
      <c r="BT46" s="241" t="s">
        <v>945</v>
      </c>
      <c r="BU46" s="241" t="s">
        <v>945</v>
      </c>
      <c r="BV46" s="241" t="s">
        <v>945</v>
      </c>
      <c r="BW46" s="241">
        <v>4</v>
      </c>
      <c r="BX46" s="241" t="s">
        <v>945</v>
      </c>
      <c r="BY46" s="241" t="s">
        <v>945</v>
      </c>
      <c r="BZ46" s="358"/>
      <c r="CA46" s="241" t="s">
        <v>945</v>
      </c>
      <c r="CB46" s="241" t="s">
        <v>945</v>
      </c>
      <c r="CC46" s="241" t="s">
        <v>945</v>
      </c>
      <c r="CD46" s="241" t="s">
        <v>945</v>
      </c>
      <c r="CE46" s="241"/>
      <c r="CF46" s="241" t="s">
        <v>945</v>
      </c>
      <c r="CG46" s="247">
        <f t="shared" si="4"/>
        <v>0</v>
      </c>
      <c r="CH46" s="353">
        <f t="shared" si="5"/>
        <v>0</v>
      </c>
      <c r="CI46" s="247">
        <f t="shared" si="6"/>
        <v>0</v>
      </c>
      <c r="CJ46" s="353">
        <f t="shared" si="7"/>
        <v>0</v>
      </c>
      <c r="CK46" s="419"/>
      <c r="CL46" s="42"/>
    </row>
    <row r="47" spans="1:90" ht="47.25">
      <c r="A47" s="239" t="s">
        <v>1007</v>
      </c>
      <c r="B47" s="387" t="s">
        <v>1008</v>
      </c>
      <c r="C47" s="241" t="s">
        <v>1009</v>
      </c>
      <c r="D47" s="241" t="s">
        <v>945</v>
      </c>
      <c r="E47" s="248" t="str">
        <f>'3 ОС'!E48</f>
        <v>нд</v>
      </c>
      <c r="F47" s="388">
        <f>'3 ОС'!F48</f>
        <v>30</v>
      </c>
      <c r="G47" s="248" t="s">
        <v>945</v>
      </c>
      <c r="H47" s="248" t="s">
        <v>945</v>
      </c>
      <c r="I47" s="248" t="s">
        <v>945</v>
      </c>
      <c r="J47" s="248" t="s">
        <v>945</v>
      </c>
      <c r="K47" s="248" t="s">
        <v>945</v>
      </c>
      <c r="L47" s="386">
        <v>1</v>
      </c>
      <c r="M47" s="241" t="s">
        <v>945</v>
      </c>
      <c r="N47" s="390">
        <v>0</v>
      </c>
      <c r="O47" s="241" t="s">
        <v>945</v>
      </c>
      <c r="P47" s="241" t="s">
        <v>945</v>
      </c>
      <c r="Q47" s="241" t="s">
        <v>945</v>
      </c>
      <c r="R47" s="352" t="s">
        <v>945</v>
      </c>
      <c r="S47" s="352" t="s">
        <v>945</v>
      </c>
      <c r="T47" s="352">
        <v>0</v>
      </c>
      <c r="U47" s="247">
        <v>0</v>
      </c>
      <c r="V47" s="390">
        <v>0</v>
      </c>
      <c r="W47" s="241" t="s">
        <v>945</v>
      </c>
      <c r="X47" s="241" t="s">
        <v>945</v>
      </c>
      <c r="Y47" s="241" t="s">
        <v>945</v>
      </c>
      <c r="Z47" s="241" t="s">
        <v>945</v>
      </c>
      <c r="AA47" s="241" t="s">
        <v>945</v>
      </c>
      <c r="AB47" s="241">
        <v>0</v>
      </c>
      <c r="AC47" s="247">
        <v>0</v>
      </c>
      <c r="AD47" s="388">
        <v>22.1921</v>
      </c>
      <c r="AE47" s="241" t="s">
        <v>945</v>
      </c>
      <c r="AF47" s="241" t="s">
        <v>945</v>
      </c>
      <c r="AG47" s="241" t="s">
        <v>945</v>
      </c>
      <c r="AH47" s="241" t="s">
        <v>945</v>
      </c>
      <c r="AI47" s="241" t="s">
        <v>945</v>
      </c>
      <c r="AJ47" s="241">
        <v>1</v>
      </c>
      <c r="AK47" s="241" t="s">
        <v>945</v>
      </c>
      <c r="AL47" s="390"/>
      <c r="AM47" s="241" t="s">
        <v>945</v>
      </c>
      <c r="AN47" s="241" t="s">
        <v>945</v>
      </c>
      <c r="AO47" s="241" t="s">
        <v>945</v>
      </c>
      <c r="AP47" s="241" t="s">
        <v>945</v>
      </c>
      <c r="AQ47" s="241" t="s">
        <v>945</v>
      </c>
      <c r="AR47" s="241" t="s">
        <v>945</v>
      </c>
      <c r="AS47" s="241" t="s">
        <v>945</v>
      </c>
      <c r="AT47" s="247">
        <f>BB47+BJ47+BR47+BZ47</f>
        <v>22.1921</v>
      </c>
      <c r="AU47" s="241" t="s">
        <v>945</v>
      </c>
      <c r="AV47" s="241" t="s">
        <v>945</v>
      </c>
      <c r="AW47" s="241" t="s">
        <v>945</v>
      </c>
      <c r="AX47" s="241" t="s">
        <v>945</v>
      </c>
      <c r="AY47" s="241" t="s">
        <v>945</v>
      </c>
      <c r="AZ47" s="241">
        <f>BH47</f>
        <v>0</v>
      </c>
      <c r="BA47" s="241" t="s">
        <v>945</v>
      </c>
      <c r="BB47" s="390">
        <v>0</v>
      </c>
      <c r="BC47" s="247" t="s">
        <v>945</v>
      </c>
      <c r="BD47" s="247" t="s">
        <v>945</v>
      </c>
      <c r="BE47" s="247" t="s">
        <v>945</v>
      </c>
      <c r="BF47" s="358" t="s">
        <v>945</v>
      </c>
      <c r="BG47" s="358" t="s">
        <v>945</v>
      </c>
      <c r="BH47" s="386">
        <v>0</v>
      </c>
      <c r="BI47" s="247">
        <v>0</v>
      </c>
      <c r="BJ47" s="388">
        <v>0</v>
      </c>
      <c r="BK47" s="241" t="s">
        <v>945</v>
      </c>
      <c r="BL47" s="241" t="s">
        <v>945</v>
      </c>
      <c r="BM47" s="241" t="s">
        <v>945</v>
      </c>
      <c r="BN47" s="241" t="s">
        <v>945</v>
      </c>
      <c r="BO47" s="241" t="s">
        <v>945</v>
      </c>
      <c r="BP47" s="241">
        <v>0</v>
      </c>
      <c r="BQ47" s="247">
        <v>0</v>
      </c>
      <c r="BR47" s="390">
        <v>22.1921</v>
      </c>
      <c r="BS47" s="241" t="s">
        <v>945</v>
      </c>
      <c r="BT47" s="241" t="s">
        <v>945</v>
      </c>
      <c r="BU47" s="241" t="s">
        <v>945</v>
      </c>
      <c r="BV47" s="241" t="s">
        <v>945</v>
      </c>
      <c r="BW47" s="241" t="s">
        <v>945</v>
      </c>
      <c r="BX47" s="241">
        <v>1</v>
      </c>
      <c r="BY47" s="241" t="s">
        <v>945</v>
      </c>
      <c r="BZ47" s="390"/>
      <c r="CA47" s="241" t="s">
        <v>945</v>
      </c>
      <c r="CB47" s="241" t="s">
        <v>945</v>
      </c>
      <c r="CC47" s="241" t="s">
        <v>945</v>
      </c>
      <c r="CD47" s="241" t="s">
        <v>945</v>
      </c>
      <c r="CE47" s="241" t="s">
        <v>945</v>
      </c>
      <c r="CF47" s="241" t="s">
        <v>945</v>
      </c>
      <c r="CG47" s="247">
        <f t="shared" si="4"/>
        <v>0</v>
      </c>
      <c r="CH47" s="353" t="e">
        <f t="shared" si="5"/>
        <v>#DIV/0!</v>
      </c>
      <c r="CI47" s="247">
        <f t="shared" si="6"/>
        <v>0</v>
      </c>
      <c r="CJ47" s="353" t="e">
        <f t="shared" si="7"/>
        <v>#DIV/0!</v>
      </c>
      <c r="CK47" s="386"/>
    </row>
    <row r="49" spans="2:21">
      <c r="U49" s="399"/>
    </row>
    <row r="50" spans="2:21" ht="18.75">
      <c r="B50" s="309"/>
    </row>
    <row r="51" spans="2:21" ht="18.75">
      <c r="B51" s="309" t="s">
        <v>1029</v>
      </c>
    </row>
  </sheetData>
  <customSheetViews>
    <customSheetView guid="{500C2F4F-1743-499A-A051-20565DBF52B2}" scale="70" showPageBreaks="1" printArea="1" view="pageBreakPreview">
      <selection activeCell="N30" sqref="N30"/>
      <pageMargins left="0.78740157480314965" right="0.39370078740157483" top="0.78740157480314965" bottom="0.78740157480314965" header="0.31496062992125984" footer="0.31496062992125984"/>
      <printOptions horizontalCentered="1"/>
      <pageSetup paperSize="9" scale="80" orientation="landscape" r:id="rId1"/>
      <headerFooter alignWithMargins="0"/>
    </customSheetView>
  </customSheetViews>
  <mergeCells count="38">
    <mergeCell ref="A12:AR12"/>
    <mergeCell ref="A13:AR13"/>
    <mergeCell ref="D15:D19"/>
    <mergeCell ref="A15:A19"/>
    <mergeCell ref="B15:B19"/>
    <mergeCell ref="C15:C19"/>
    <mergeCell ref="E16:AR16"/>
    <mergeCell ref="F18:L18"/>
    <mergeCell ref="N18:T18"/>
    <mergeCell ref="E15:CF15"/>
    <mergeCell ref="AS16:CF16"/>
    <mergeCell ref="AT18:AZ18"/>
    <mergeCell ref="E17:L17"/>
    <mergeCell ref="M17:T17"/>
    <mergeCell ref="U17:AB17"/>
    <mergeCell ref="AC17:AJ17"/>
    <mergeCell ref="A4:AR4"/>
    <mergeCell ref="A5:AR5"/>
    <mergeCell ref="A7:AR7"/>
    <mergeCell ref="A8:AR8"/>
    <mergeCell ref="A10:AR10"/>
    <mergeCell ref="V18:AB18"/>
    <mergeCell ref="AD18:AJ18"/>
    <mergeCell ref="AL18:AR18"/>
    <mergeCell ref="BB18:BH18"/>
    <mergeCell ref="BJ18:BP18"/>
    <mergeCell ref="CI18:CJ18"/>
    <mergeCell ref="AS17:AZ17"/>
    <mergeCell ref="CG18:CH18"/>
    <mergeCell ref="AK17:AR17"/>
    <mergeCell ref="CK15:CK19"/>
    <mergeCell ref="BR18:BX18"/>
    <mergeCell ref="BZ18:CF18"/>
    <mergeCell ref="BA17:BH17"/>
    <mergeCell ref="BI17:BP17"/>
    <mergeCell ref="BQ17:BX17"/>
    <mergeCell ref="BY17:CF17"/>
    <mergeCell ref="CG15:CJ17"/>
  </mergeCells>
  <printOptions horizontalCentered="1"/>
  <pageMargins left="0.78740157480314965" right="0.39370078740157483" top="0.78740157480314965" bottom="0.78740157480314965" header="0.31496062992125984" footer="0.31496062992125984"/>
  <pageSetup paperSize="9" scale="50" orientation="landscape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56"/>
  <sheetViews>
    <sheetView view="pageBreakPreview" topLeftCell="A4" zoomScale="60" zoomScaleNormal="60" workbookViewId="0">
      <selection activeCell="E17" sqref="E17:I17"/>
    </sheetView>
  </sheetViews>
  <sheetFormatPr defaultColWidth="9" defaultRowHeight="15.75"/>
  <cols>
    <col min="1" max="1" width="10.625" style="6" customWidth="1"/>
    <col min="2" max="2" width="25" style="6" customWidth="1"/>
    <col min="3" max="3" width="17.75" style="6" customWidth="1"/>
    <col min="4" max="4" width="24" style="6" customWidth="1"/>
    <col min="5" max="34" width="5.625" style="6" customWidth="1"/>
    <col min="35" max="16384" width="9" style="6"/>
  </cols>
  <sheetData>
    <row r="1" spans="1:34" ht="18.75"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23" t="s">
        <v>66</v>
      </c>
    </row>
    <row r="2" spans="1:34" ht="18.75"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30" t="s">
        <v>0</v>
      </c>
    </row>
    <row r="3" spans="1:34" ht="18.75"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30" t="s">
        <v>925</v>
      </c>
    </row>
    <row r="4" spans="1:34" s="22" customFormat="1" ht="40.5" customHeight="1">
      <c r="A4" s="508" t="s">
        <v>924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</row>
    <row r="5" spans="1:34" s="9" customFormat="1" ht="18.75" customHeight="1">
      <c r="A5" s="433" t="str">
        <f>'10квФ'!A5:T5</f>
        <v>за 3 квартал 2025 года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433"/>
      <c r="AE5" s="433"/>
      <c r="AF5" s="433"/>
      <c r="AG5" s="433"/>
      <c r="AH5" s="433"/>
    </row>
    <row r="6" spans="1:34" s="9" customFormat="1" ht="18.75">
      <c r="A6" s="159"/>
      <c r="B6" s="159"/>
      <c r="C6" s="159"/>
      <c r="D6" s="159"/>
      <c r="E6" s="159"/>
      <c r="F6" s="159"/>
      <c r="G6" s="159"/>
      <c r="H6" s="159"/>
      <c r="I6" s="159"/>
    </row>
    <row r="7" spans="1:34" s="9" customFormat="1" ht="18.75" customHeight="1">
      <c r="A7" s="434" t="str">
        <f>'1Ф'!A7:AC7</f>
        <v>Отчет о реализации инвестиционной программы  филиала "Брянскэнергосбыт" ООО "Газпром энергосбыт Брянск"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</row>
    <row r="8" spans="1:34">
      <c r="A8" s="436" t="s">
        <v>74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36"/>
      <c r="W8" s="436"/>
      <c r="X8" s="436"/>
      <c r="Y8" s="436"/>
      <c r="Z8" s="436"/>
      <c r="AA8" s="436"/>
      <c r="AB8" s="436"/>
      <c r="AC8" s="436"/>
      <c r="AD8" s="436"/>
      <c r="AE8" s="436"/>
      <c r="AF8" s="436"/>
      <c r="AG8" s="436"/>
      <c r="AH8" s="436"/>
    </row>
    <row r="9" spans="1:34">
      <c r="A9" s="149"/>
      <c r="B9" s="149"/>
      <c r="C9" s="149"/>
      <c r="D9" s="149"/>
      <c r="E9" s="149"/>
      <c r="F9" s="149"/>
      <c r="G9" s="149"/>
      <c r="H9" s="149"/>
      <c r="I9" s="149"/>
    </row>
    <row r="10" spans="1:34" ht="18.75">
      <c r="A10" s="434" t="str">
        <f>'1Ф'!A10:AC10</f>
        <v>Год раскрытия информации: 2025 год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  <c r="AH10" s="434"/>
    </row>
    <row r="12" spans="1:34" ht="18.75">
      <c r="A12" s="434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4"/>
      <c r="AA12" s="434"/>
      <c r="AB12" s="434"/>
      <c r="AC12" s="434"/>
      <c r="AD12" s="434"/>
      <c r="AE12" s="434"/>
      <c r="AF12" s="434"/>
      <c r="AG12" s="434"/>
      <c r="AH12" s="434"/>
    </row>
    <row r="13" spans="1:34">
      <c r="A13" s="436"/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  <c r="W13" s="436"/>
      <c r="X13" s="436"/>
      <c r="Y13" s="436"/>
      <c r="Z13" s="436"/>
      <c r="AA13" s="436"/>
      <c r="AB13" s="436"/>
      <c r="AC13" s="436"/>
      <c r="AD13" s="436"/>
      <c r="AE13" s="436"/>
      <c r="AF13" s="436"/>
      <c r="AG13" s="436"/>
      <c r="AH13" s="436"/>
    </row>
    <row r="14" spans="1:34" ht="18.75">
      <c r="A14" s="576"/>
      <c r="B14" s="576"/>
      <c r="C14" s="576"/>
      <c r="D14" s="576"/>
      <c r="E14" s="576"/>
      <c r="F14" s="576"/>
      <c r="G14" s="576"/>
      <c r="H14" s="576"/>
      <c r="I14" s="57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</row>
    <row r="15" spans="1:34" ht="33" customHeight="1">
      <c r="A15" s="471" t="s">
        <v>72</v>
      </c>
      <c r="B15" s="477" t="s">
        <v>20</v>
      </c>
      <c r="C15" s="477" t="s">
        <v>5</v>
      </c>
      <c r="D15" s="471" t="s">
        <v>171</v>
      </c>
      <c r="E15" s="499" t="s">
        <v>1059</v>
      </c>
      <c r="F15" s="500"/>
      <c r="G15" s="500"/>
      <c r="H15" s="500"/>
      <c r="I15" s="500"/>
      <c r="J15" s="500"/>
      <c r="K15" s="500"/>
      <c r="L15" s="500"/>
      <c r="M15" s="500"/>
      <c r="N15" s="500"/>
      <c r="O15" s="500"/>
      <c r="P15" s="500"/>
      <c r="Q15" s="500"/>
      <c r="R15" s="500"/>
      <c r="S15" s="500"/>
      <c r="T15" s="500"/>
      <c r="U15" s="500"/>
      <c r="V15" s="500"/>
      <c r="W15" s="500"/>
      <c r="X15" s="500"/>
      <c r="Y15" s="500"/>
      <c r="Z15" s="500"/>
      <c r="AA15" s="500"/>
      <c r="AB15" s="500"/>
      <c r="AC15" s="500"/>
      <c r="AD15" s="500"/>
      <c r="AE15" s="500"/>
      <c r="AF15" s="500"/>
      <c r="AG15" s="500"/>
      <c r="AH15" s="501"/>
    </row>
    <row r="16" spans="1:34" ht="33" customHeight="1">
      <c r="A16" s="472"/>
      <c r="B16" s="477"/>
      <c r="C16" s="477"/>
      <c r="D16" s="472"/>
      <c r="E16" s="502"/>
      <c r="F16" s="503"/>
      <c r="G16" s="503"/>
      <c r="H16" s="503"/>
      <c r="I16" s="503"/>
      <c r="J16" s="503"/>
      <c r="K16" s="503"/>
      <c r="L16" s="503"/>
      <c r="M16" s="503"/>
      <c r="N16" s="503"/>
      <c r="O16" s="503"/>
      <c r="P16" s="503"/>
      <c r="Q16" s="503"/>
      <c r="R16" s="503"/>
      <c r="S16" s="503"/>
      <c r="T16" s="503"/>
      <c r="U16" s="503"/>
      <c r="V16" s="503"/>
      <c r="W16" s="503"/>
      <c r="X16" s="503"/>
      <c r="Y16" s="503"/>
      <c r="Z16" s="503"/>
      <c r="AA16" s="503"/>
      <c r="AB16" s="503"/>
      <c r="AC16" s="503"/>
      <c r="AD16" s="503"/>
      <c r="AE16" s="503"/>
      <c r="AF16" s="503"/>
      <c r="AG16" s="503"/>
      <c r="AH16" s="504"/>
    </row>
    <row r="17" spans="1:34" ht="37.5" customHeight="1">
      <c r="A17" s="472"/>
      <c r="B17" s="477"/>
      <c r="C17" s="477"/>
      <c r="D17" s="472"/>
      <c r="E17" s="495" t="s">
        <v>9</v>
      </c>
      <c r="F17" s="495"/>
      <c r="G17" s="495"/>
      <c r="H17" s="495"/>
      <c r="I17" s="495"/>
      <c r="J17" s="495" t="s">
        <v>10</v>
      </c>
      <c r="K17" s="495"/>
      <c r="L17" s="495"/>
      <c r="M17" s="495"/>
      <c r="N17" s="495"/>
      <c r="O17" s="495"/>
      <c r="P17" s="495"/>
      <c r="Q17" s="495"/>
      <c r="R17" s="495"/>
      <c r="S17" s="495"/>
      <c r="T17" s="495"/>
      <c r="U17" s="495"/>
      <c r="V17" s="495"/>
      <c r="W17" s="495"/>
      <c r="X17" s="495"/>
      <c r="Y17" s="495"/>
      <c r="Z17" s="495"/>
      <c r="AA17" s="495"/>
      <c r="AB17" s="495"/>
      <c r="AC17" s="495"/>
      <c r="AD17" s="495"/>
      <c r="AE17" s="495"/>
      <c r="AF17" s="495"/>
      <c r="AG17" s="495"/>
      <c r="AH17" s="495"/>
    </row>
    <row r="18" spans="1:34" ht="30" customHeight="1">
      <c r="A18" s="472"/>
      <c r="B18" s="477"/>
      <c r="C18" s="477"/>
      <c r="D18" s="472"/>
      <c r="E18" s="495" t="s">
        <v>56</v>
      </c>
      <c r="F18" s="495"/>
      <c r="G18" s="495"/>
      <c r="H18" s="495"/>
      <c r="I18" s="495"/>
      <c r="J18" s="495" t="s">
        <v>14</v>
      </c>
      <c r="K18" s="495"/>
      <c r="L18" s="495"/>
      <c r="M18" s="495"/>
      <c r="N18" s="495"/>
      <c r="O18" s="495" t="s">
        <v>79</v>
      </c>
      <c r="P18" s="495"/>
      <c r="Q18" s="495"/>
      <c r="R18" s="495"/>
      <c r="S18" s="495"/>
      <c r="T18" s="495" t="s">
        <v>80</v>
      </c>
      <c r="U18" s="495"/>
      <c r="V18" s="495"/>
      <c r="W18" s="495"/>
      <c r="X18" s="495"/>
      <c r="Y18" s="495" t="s">
        <v>81</v>
      </c>
      <c r="Z18" s="495"/>
      <c r="AA18" s="495"/>
      <c r="AB18" s="495"/>
      <c r="AC18" s="495"/>
      <c r="AD18" s="495" t="s">
        <v>82</v>
      </c>
      <c r="AE18" s="495"/>
      <c r="AF18" s="495"/>
      <c r="AG18" s="495"/>
      <c r="AH18" s="495"/>
    </row>
    <row r="19" spans="1:34" ht="76.5" customHeight="1">
      <c r="A19" s="473"/>
      <c r="B19" s="477"/>
      <c r="C19" s="477"/>
      <c r="D19" s="473"/>
      <c r="E19" s="45" t="s">
        <v>2</v>
      </c>
      <c r="F19" s="45" t="s">
        <v>3</v>
      </c>
      <c r="G19" s="156" t="s">
        <v>55</v>
      </c>
      <c r="H19" s="45" t="s">
        <v>1</v>
      </c>
      <c r="I19" s="45" t="s">
        <v>13</v>
      </c>
      <c r="J19" s="45" t="s">
        <v>2</v>
      </c>
      <c r="K19" s="45" t="s">
        <v>3</v>
      </c>
      <c r="L19" s="156" t="s">
        <v>55</v>
      </c>
      <c r="M19" s="45" t="s">
        <v>1</v>
      </c>
      <c r="N19" s="45" t="s">
        <v>13</v>
      </c>
      <c r="O19" s="45" t="s">
        <v>2</v>
      </c>
      <c r="P19" s="45" t="s">
        <v>3</v>
      </c>
      <c r="Q19" s="156" t="s">
        <v>55</v>
      </c>
      <c r="R19" s="45" t="s">
        <v>1</v>
      </c>
      <c r="S19" s="45" t="s">
        <v>13</v>
      </c>
      <c r="T19" s="45" t="s">
        <v>2</v>
      </c>
      <c r="U19" s="45" t="s">
        <v>3</v>
      </c>
      <c r="V19" s="156" t="s">
        <v>55</v>
      </c>
      <c r="W19" s="45" t="s">
        <v>1</v>
      </c>
      <c r="X19" s="45" t="s">
        <v>13</v>
      </c>
      <c r="Y19" s="45" t="s">
        <v>2</v>
      </c>
      <c r="Z19" s="45" t="s">
        <v>3</v>
      </c>
      <c r="AA19" s="156" t="s">
        <v>55</v>
      </c>
      <c r="AB19" s="45" t="s">
        <v>1</v>
      </c>
      <c r="AC19" s="45" t="s">
        <v>13</v>
      </c>
      <c r="AD19" s="45" t="s">
        <v>2</v>
      </c>
      <c r="AE19" s="45" t="s">
        <v>3</v>
      </c>
      <c r="AF19" s="156" t="s">
        <v>55</v>
      </c>
      <c r="AG19" s="45" t="s">
        <v>1</v>
      </c>
      <c r="AH19" s="45" t="s">
        <v>13</v>
      </c>
    </row>
    <row r="20" spans="1:34">
      <c r="A20" s="179">
        <v>1</v>
      </c>
      <c r="B20" s="179">
        <v>2</v>
      </c>
      <c r="C20" s="179">
        <v>3</v>
      </c>
      <c r="D20" s="179">
        <v>4</v>
      </c>
      <c r="E20" s="179" t="s">
        <v>88</v>
      </c>
      <c r="F20" s="179" t="s">
        <v>89</v>
      </c>
      <c r="G20" s="179" t="s">
        <v>90</v>
      </c>
      <c r="H20" s="179" t="s">
        <v>91</v>
      </c>
      <c r="I20" s="179" t="s">
        <v>92</v>
      </c>
      <c r="J20" s="179" t="s">
        <v>123</v>
      </c>
      <c r="K20" s="179" t="s">
        <v>124</v>
      </c>
      <c r="L20" s="179" t="s">
        <v>125</v>
      </c>
      <c r="M20" s="179" t="s">
        <v>126</v>
      </c>
      <c r="N20" s="179" t="s">
        <v>127</v>
      </c>
      <c r="O20" s="179" t="s">
        <v>161</v>
      </c>
      <c r="P20" s="179" t="s">
        <v>162</v>
      </c>
      <c r="Q20" s="179" t="s">
        <v>163</v>
      </c>
      <c r="R20" s="179" t="s">
        <v>164</v>
      </c>
      <c r="S20" s="179" t="s">
        <v>244</v>
      </c>
      <c r="T20" s="179" t="s">
        <v>872</v>
      </c>
      <c r="U20" s="179" t="s">
        <v>873</v>
      </c>
      <c r="V20" s="179" t="s">
        <v>874</v>
      </c>
      <c r="W20" s="179" t="s">
        <v>875</v>
      </c>
      <c r="X20" s="179" t="s">
        <v>876</v>
      </c>
      <c r="Y20" s="179" t="s">
        <v>877</v>
      </c>
      <c r="Z20" s="179" t="s">
        <v>878</v>
      </c>
      <c r="AA20" s="179" t="s">
        <v>879</v>
      </c>
      <c r="AB20" s="179" t="s">
        <v>880</v>
      </c>
      <c r="AC20" s="179" t="s">
        <v>881</v>
      </c>
      <c r="AD20" s="179" t="s">
        <v>882</v>
      </c>
      <c r="AE20" s="179" t="s">
        <v>883</v>
      </c>
      <c r="AF20" s="179" t="s">
        <v>884</v>
      </c>
      <c r="AG20" s="179" t="s">
        <v>885</v>
      </c>
      <c r="AH20" s="179" t="s">
        <v>886</v>
      </c>
    </row>
    <row r="21" spans="1:34" ht="47.25">
      <c r="A21" s="239"/>
      <c r="B21" s="240" t="s">
        <v>170</v>
      </c>
      <c r="C21" s="241" t="s">
        <v>945</v>
      </c>
      <c r="D21" s="241" t="s">
        <v>945</v>
      </c>
      <c r="E21" s="241" t="s">
        <v>945</v>
      </c>
      <c r="F21" s="241" t="s">
        <v>945</v>
      </c>
      <c r="G21" s="241" t="s">
        <v>945</v>
      </c>
      <c r="H21" s="241" t="s">
        <v>945</v>
      </c>
      <c r="I21" s="241" t="s">
        <v>945</v>
      </c>
      <c r="J21" s="241" t="s">
        <v>945</v>
      </c>
      <c r="K21" s="241" t="s">
        <v>945</v>
      </c>
      <c r="L21" s="241" t="s">
        <v>945</v>
      </c>
      <c r="M21" s="241" t="s">
        <v>945</v>
      </c>
      <c r="N21" s="241" t="s">
        <v>945</v>
      </c>
      <c r="O21" s="241" t="s">
        <v>945</v>
      </c>
      <c r="P21" s="241" t="s">
        <v>945</v>
      </c>
      <c r="Q21" s="241" t="s">
        <v>945</v>
      </c>
      <c r="R21" s="241" t="s">
        <v>945</v>
      </c>
      <c r="S21" s="241" t="s">
        <v>945</v>
      </c>
      <c r="T21" s="241" t="s">
        <v>945</v>
      </c>
      <c r="U21" s="241" t="s">
        <v>945</v>
      </c>
      <c r="V21" s="241" t="s">
        <v>945</v>
      </c>
      <c r="W21" s="241" t="s">
        <v>945</v>
      </c>
      <c r="X21" s="241" t="s">
        <v>945</v>
      </c>
      <c r="Y21" s="241" t="s">
        <v>945</v>
      </c>
      <c r="Z21" s="241" t="s">
        <v>945</v>
      </c>
      <c r="AA21" s="241" t="s">
        <v>945</v>
      </c>
      <c r="AB21" s="241" t="s">
        <v>945</v>
      </c>
      <c r="AC21" s="241" t="s">
        <v>945</v>
      </c>
      <c r="AD21" s="241" t="s">
        <v>945</v>
      </c>
      <c r="AE21" s="241" t="s">
        <v>945</v>
      </c>
      <c r="AF21" s="241" t="s">
        <v>945</v>
      </c>
      <c r="AG21" s="241" t="s">
        <v>945</v>
      </c>
      <c r="AH21" s="241" t="s">
        <v>945</v>
      </c>
    </row>
    <row r="22" spans="1:34" ht="31.5" hidden="1">
      <c r="A22" s="239" t="s">
        <v>946</v>
      </c>
      <c r="B22" s="240" t="s">
        <v>947</v>
      </c>
      <c r="C22" s="241" t="s">
        <v>945</v>
      </c>
      <c r="D22" s="241" t="s">
        <v>945</v>
      </c>
      <c r="E22" s="241" t="s">
        <v>945</v>
      </c>
      <c r="F22" s="241" t="s">
        <v>945</v>
      </c>
      <c r="G22" s="241" t="s">
        <v>945</v>
      </c>
      <c r="H22" s="241" t="s">
        <v>945</v>
      </c>
      <c r="I22" s="241" t="s">
        <v>945</v>
      </c>
      <c r="J22" s="241" t="s">
        <v>945</v>
      </c>
      <c r="K22" s="241" t="s">
        <v>945</v>
      </c>
      <c r="L22" s="241" t="s">
        <v>945</v>
      </c>
      <c r="M22" s="241" t="s">
        <v>945</v>
      </c>
      <c r="N22" s="241" t="s">
        <v>945</v>
      </c>
      <c r="O22" s="241" t="s">
        <v>945</v>
      </c>
      <c r="P22" s="241" t="s">
        <v>945</v>
      </c>
      <c r="Q22" s="241" t="s">
        <v>945</v>
      </c>
      <c r="R22" s="241" t="s">
        <v>945</v>
      </c>
      <c r="S22" s="241" t="s">
        <v>945</v>
      </c>
      <c r="T22" s="241" t="s">
        <v>945</v>
      </c>
      <c r="U22" s="241" t="s">
        <v>945</v>
      </c>
      <c r="V22" s="241" t="s">
        <v>945</v>
      </c>
      <c r="W22" s="241" t="s">
        <v>945</v>
      </c>
      <c r="X22" s="241" t="s">
        <v>945</v>
      </c>
      <c r="Y22" s="241" t="s">
        <v>945</v>
      </c>
      <c r="Z22" s="241" t="s">
        <v>945</v>
      </c>
      <c r="AA22" s="241" t="s">
        <v>945</v>
      </c>
      <c r="AB22" s="241" t="s">
        <v>945</v>
      </c>
      <c r="AC22" s="241" t="s">
        <v>945</v>
      </c>
      <c r="AD22" s="241" t="s">
        <v>945</v>
      </c>
      <c r="AE22" s="241" t="s">
        <v>945</v>
      </c>
      <c r="AF22" s="241" t="s">
        <v>945</v>
      </c>
      <c r="AG22" s="241" t="s">
        <v>945</v>
      </c>
      <c r="AH22" s="241" t="s">
        <v>945</v>
      </c>
    </row>
    <row r="23" spans="1:34" ht="63" hidden="1">
      <c r="A23" s="239" t="s">
        <v>948</v>
      </c>
      <c r="B23" s="240" t="s">
        <v>949</v>
      </c>
      <c r="C23" s="241" t="s">
        <v>945</v>
      </c>
      <c r="D23" s="241" t="s">
        <v>945</v>
      </c>
      <c r="E23" s="241" t="s">
        <v>945</v>
      </c>
      <c r="F23" s="241" t="s">
        <v>945</v>
      </c>
      <c r="G23" s="241" t="s">
        <v>945</v>
      </c>
      <c r="H23" s="241" t="s">
        <v>945</v>
      </c>
      <c r="I23" s="241" t="s">
        <v>945</v>
      </c>
      <c r="J23" s="241" t="s">
        <v>945</v>
      </c>
      <c r="K23" s="241" t="s">
        <v>945</v>
      </c>
      <c r="L23" s="241" t="s">
        <v>945</v>
      </c>
      <c r="M23" s="241" t="s">
        <v>945</v>
      </c>
      <c r="N23" s="241" t="s">
        <v>945</v>
      </c>
      <c r="O23" s="241" t="s">
        <v>945</v>
      </c>
      <c r="P23" s="241" t="s">
        <v>945</v>
      </c>
      <c r="Q23" s="241" t="s">
        <v>945</v>
      </c>
      <c r="R23" s="241" t="s">
        <v>945</v>
      </c>
      <c r="S23" s="241" t="s">
        <v>945</v>
      </c>
      <c r="T23" s="241" t="s">
        <v>945</v>
      </c>
      <c r="U23" s="241" t="s">
        <v>945</v>
      </c>
      <c r="V23" s="241" t="s">
        <v>945</v>
      </c>
      <c r="W23" s="241" t="s">
        <v>945</v>
      </c>
      <c r="X23" s="241" t="s">
        <v>945</v>
      </c>
      <c r="Y23" s="241" t="s">
        <v>945</v>
      </c>
      <c r="Z23" s="241" t="s">
        <v>945</v>
      </c>
      <c r="AA23" s="241" t="s">
        <v>945</v>
      </c>
      <c r="AB23" s="241" t="s">
        <v>945</v>
      </c>
      <c r="AC23" s="241" t="s">
        <v>945</v>
      </c>
      <c r="AD23" s="241" t="s">
        <v>945</v>
      </c>
      <c r="AE23" s="241" t="s">
        <v>945</v>
      </c>
      <c r="AF23" s="241" t="s">
        <v>945</v>
      </c>
      <c r="AG23" s="241" t="s">
        <v>945</v>
      </c>
      <c r="AH23" s="241" t="s">
        <v>945</v>
      </c>
    </row>
    <row r="24" spans="1:34" ht="110.25" hidden="1">
      <c r="A24" s="239" t="s">
        <v>950</v>
      </c>
      <c r="B24" s="240" t="s">
        <v>951</v>
      </c>
      <c r="C24" s="241" t="s">
        <v>945</v>
      </c>
      <c r="D24" s="241" t="s">
        <v>945</v>
      </c>
      <c r="E24" s="241" t="s">
        <v>945</v>
      </c>
      <c r="F24" s="241" t="s">
        <v>945</v>
      </c>
      <c r="G24" s="241" t="s">
        <v>945</v>
      </c>
      <c r="H24" s="241" t="s">
        <v>945</v>
      </c>
      <c r="I24" s="241" t="s">
        <v>945</v>
      </c>
      <c r="J24" s="241" t="s">
        <v>945</v>
      </c>
      <c r="K24" s="241" t="s">
        <v>945</v>
      </c>
      <c r="L24" s="241" t="s">
        <v>945</v>
      </c>
      <c r="M24" s="241" t="s">
        <v>945</v>
      </c>
      <c r="N24" s="241" t="s">
        <v>945</v>
      </c>
      <c r="O24" s="241" t="s">
        <v>945</v>
      </c>
      <c r="P24" s="241" t="s">
        <v>945</v>
      </c>
      <c r="Q24" s="241" t="s">
        <v>945</v>
      </c>
      <c r="R24" s="241" t="s">
        <v>945</v>
      </c>
      <c r="S24" s="241" t="s">
        <v>945</v>
      </c>
      <c r="T24" s="241" t="s">
        <v>945</v>
      </c>
      <c r="U24" s="241" t="s">
        <v>945</v>
      </c>
      <c r="V24" s="241" t="s">
        <v>945</v>
      </c>
      <c r="W24" s="241" t="s">
        <v>945</v>
      </c>
      <c r="X24" s="241" t="s">
        <v>945</v>
      </c>
      <c r="Y24" s="241" t="s">
        <v>945</v>
      </c>
      <c r="Z24" s="241" t="s">
        <v>945</v>
      </c>
      <c r="AA24" s="241" t="s">
        <v>945</v>
      </c>
      <c r="AB24" s="241" t="s">
        <v>945</v>
      </c>
      <c r="AC24" s="241" t="s">
        <v>945</v>
      </c>
      <c r="AD24" s="241" t="s">
        <v>945</v>
      </c>
      <c r="AE24" s="241" t="s">
        <v>945</v>
      </c>
      <c r="AF24" s="241" t="s">
        <v>945</v>
      </c>
      <c r="AG24" s="241" t="s">
        <v>945</v>
      </c>
      <c r="AH24" s="241" t="s">
        <v>945</v>
      </c>
    </row>
    <row r="25" spans="1:34" ht="63" hidden="1">
      <c r="A25" s="239" t="s">
        <v>952</v>
      </c>
      <c r="B25" s="240" t="s">
        <v>953</v>
      </c>
      <c r="C25" s="241" t="s">
        <v>945</v>
      </c>
      <c r="D25" s="241" t="s">
        <v>945</v>
      </c>
      <c r="E25" s="241" t="s">
        <v>945</v>
      </c>
      <c r="F25" s="241" t="s">
        <v>945</v>
      </c>
      <c r="G25" s="241" t="s">
        <v>945</v>
      </c>
      <c r="H25" s="241" t="s">
        <v>945</v>
      </c>
      <c r="I25" s="241" t="s">
        <v>945</v>
      </c>
      <c r="J25" s="241" t="s">
        <v>945</v>
      </c>
      <c r="K25" s="241" t="s">
        <v>945</v>
      </c>
      <c r="L25" s="241" t="s">
        <v>945</v>
      </c>
      <c r="M25" s="241" t="s">
        <v>945</v>
      </c>
      <c r="N25" s="241" t="s">
        <v>945</v>
      </c>
      <c r="O25" s="241" t="s">
        <v>945</v>
      </c>
      <c r="P25" s="241" t="s">
        <v>945</v>
      </c>
      <c r="Q25" s="241" t="s">
        <v>945</v>
      </c>
      <c r="R25" s="241" t="s">
        <v>945</v>
      </c>
      <c r="S25" s="241" t="s">
        <v>945</v>
      </c>
      <c r="T25" s="241" t="s">
        <v>945</v>
      </c>
      <c r="U25" s="241" t="s">
        <v>945</v>
      </c>
      <c r="V25" s="241" t="s">
        <v>945</v>
      </c>
      <c r="W25" s="241" t="s">
        <v>945</v>
      </c>
      <c r="X25" s="241" t="s">
        <v>945</v>
      </c>
      <c r="Y25" s="241" t="s">
        <v>945</v>
      </c>
      <c r="Z25" s="241" t="s">
        <v>945</v>
      </c>
      <c r="AA25" s="241" t="s">
        <v>945</v>
      </c>
      <c r="AB25" s="241" t="s">
        <v>945</v>
      </c>
      <c r="AC25" s="241" t="s">
        <v>945</v>
      </c>
      <c r="AD25" s="241" t="s">
        <v>945</v>
      </c>
      <c r="AE25" s="241" t="s">
        <v>945</v>
      </c>
      <c r="AF25" s="241" t="s">
        <v>945</v>
      </c>
      <c r="AG25" s="241" t="s">
        <v>945</v>
      </c>
      <c r="AH25" s="241" t="s">
        <v>945</v>
      </c>
    </row>
    <row r="26" spans="1:34" ht="78.75" hidden="1">
      <c r="A26" s="239" t="s">
        <v>954</v>
      </c>
      <c r="B26" s="240" t="s">
        <v>955</v>
      </c>
      <c r="C26" s="241" t="s">
        <v>945</v>
      </c>
      <c r="D26" s="241" t="s">
        <v>945</v>
      </c>
      <c r="E26" s="241" t="s">
        <v>945</v>
      </c>
      <c r="F26" s="241" t="s">
        <v>945</v>
      </c>
      <c r="G26" s="241" t="s">
        <v>945</v>
      </c>
      <c r="H26" s="241" t="s">
        <v>945</v>
      </c>
      <c r="I26" s="241" t="s">
        <v>945</v>
      </c>
      <c r="J26" s="241" t="s">
        <v>945</v>
      </c>
      <c r="K26" s="241" t="s">
        <v>945</v>
      </c>
      <c r="L26" s="241" t="s">
        <v>945</v>
      </c>
      <c r="M26" s="241" t="s">
        <v>945</v>
      </c>
      <c r="N26" s="241" t="s">
        <v>945</v>
      </c>
      <c r="O26" s="241" t="s">
        <v>945</v>
      </c>
      <c r="P26" s="241" t="s">
        <v>945</v>
      </c>
      <c r="Q26" s="241" t="s">
        <v>945</v>
      </c>
      <c r="R26" s="241" t="s">
        <v>945</v>
      </c>
      <c r="S26" s="241" t="s">
        <v>945</v>
      </c>
      <c r="T26" s="241" t="s">
        <v>945</v>
      </c>
      <c r="U26" s="241" t="s">
        <v>945</v>
      </c>
      <c r="V26" s="241" t="s">
        <v>945</v>
      </c>
      <c r="W26" s="241" t="s">
        <v>945</v>
      </c>
      <c r="X26" s="241" t="s">
        <v>945</v>
      </c>
      <c r="Y26" s="241" t="s">
        <v>945</v>
      </c>
      <c r="Z26" s="241" t="s">
        <v>945</v>
      </c>
      <c r="AA26" s="241" t="s">
        <v>945</v>
      </c>
      <c r="AB26" s="241" t="s">
        <v>945</v>
      </c>
      <c r="AC26" s="241" t="s">
        <v>945</v>
      </c>
      <c r="AD26" s="241" t="s">
        <v>945</v>
      </c>
      <c r="AE26" s="241" t="s">
        <v>945</v>
      </c>
      <c r="AF26" s="241" t="s">
        <v>945</v>
      </c>
      <c r="AG26" s="241" t="s">
        <v>945</v>
      </c>
      <c r="AH26" s="241" t="s">
        <v>945</v>
      </c>
    </row>
    <row r="27" spans="1:34" ht="31.5">
      <c r="A27" s="239" t="s">
        <v>956</v>
      </c>
      <c r="B27" s="242" t="s">
        <v>957</v>
      </c>
      <c r="C27" s="241" t="s">
        <v>945</v>
      </c>
      <c r="D27" s="241" t="s">
        <v>945</v>
      </c>
      <c r="E27" s="241" t="s">
        <v>945</v>
      </c>
      <c r="F27" s="241" t="s">
        <v>945</v>
      </c>
      <c r="G27" s="241" t="s">
        <v>945</v>
      </c>
      <c r="H27" s="241" t="s">
        <v>945</v>
      </c>
      <c r="I27" s="241" t="s">
        <v>945</v>
      </c>
      <c r="J27" s="241" t="s">
        <v>945</v>
      </c>
      <c r="K27" s="241" t="s">
        <v>945</v>
      </c>
      <c r="L27" s="241" t="s">
        <v>945</v>
      </c>
      <c r="M27" s="241" t="s">
        <v>945</v>
      </c>
      <c r="N27" s="241" t="s">
        <v>945</v>
      </c>
      <c r="O27" s="241" t="s">
        <v>945</v>
      </c>
      <c r="P27" s="241" t="s">
        <v>945</v>
      </c>
      <c r="Q27" s="241" t="s">
        <v>945</v>
      </c>
      <c r="R27" s="241" t="s">
        <v>945</v>
      </c>
      <c r="S27" s="241" t="s">
        <v>945</v>
      </c>
      <c r="T27" s="241" t="s">
        <v>945</v>
      </c>
      <c r="U27" s="241" t="s">
        <v>945</v>
      </c>
      <c r="V27" s="241" t="s">
        <v>945</v>
      </c>
      <c r="W27" s="241" t="s">
        <v>945</v>
      </c>
      <c r="X27" s="241" t="s">
        <v>945</v>
      </c>
      <c r="Y27" s="241" t="s">
        <v>945</v>
      </c>
      <c r="Z27" s="241" t="s">
        <v>945</v>
      </c>
      <c r="AA27" s="241" t="s">
        <v>945</v>
      </c>
      <c r="AB27" s="241" t="s">
        <v>945</v>
      </c>
      <c r="AC27" s="241" t="s">
        <v>945</v>
      </c>
      <c r="AD27" s="241" t="s">
        <v>945</v>
      </c>
      <c r="AE27" s="241" t="s">
        <v>945</v>
      </c>
      <c r="AF27" s="241" t="s">
        <v>945</v>
      </c>
      <c r="AG27" s="241" t="s">
        <v>945</v>
      </c>
      <c r="AH27" s="241" t="s">
        <v>945</v>
      </c>
    </row>
    <row r="28" spans="1:34">
      <c r="A28" s="239" t="s">
        <v>958</v>
      </c>
      <c r="B28" s="240" t="s">
        <v>959</v>
      </c>
      <c r="C28" s="241" t="s">
        <v>945</v>
      </c>
      <c r="D28" s="241" t="s">
        <v>945</v>
      </c>
      <c r="E28" s="241" t="s">
        <v>945</v>
      </c>
      <c r="F28" s="241" t="s">
        <v>945</v>
      </c>
      <c r="G28" s="241" t="s">
        <v>945</v>
      </c>
      <c r="H28" s="241" t="s">
        <v>945</v>
      </c>
      <c r="I28" s="241" t="s">
        <v>945</v>
      </c>
      <c r="J28" s="241" t="s">
        <v>945</v>
      </c>
      <c r="K28" s="241" t="s">
        <v>945</v>
      </c>
      <c r="L28" s="241" t="s">
        <v>945</v>
      </c>
      <c r="M28" s="241" t="s">
        <v>945</v>
      </c>
      <c r="N28" s="241" t="s">
        <v>945</v>
      </c>
      <c r="O28" s="241" t="s">
        <v>945</v>
      </c>
      <c r="P28" s="241" t="s">
        <v>945</v>
      </c>
      <c r="Q28" s="241" t="s">
        <v>945</v>
      </c>
      <c r="R28" s="241" t="s">
        <v>945</v>
      </c>
      <c r="S28" s="241" t="s">
        <v>945</v>
      </c>
      <c r="T28" s="241" t="s">
        <v>945</v>
      </c>
      <c r="U28" s="241" t="s">
        <v>945</v>
      </c>
      <c r="V28" s="241" t="s">
        <v>945</v>
      </c>
      <c r="W28" s="241" t="s">
        <v>945</v>
      </c>
      <c r="X28" s="241" t="s">
        <v>945</v>
      </c>
      <c r="Y28" s="241" t="s">
        <v>945</v>
      </c>
      <c r="Z28" s="241" t="s">
        <v>945</v>
      </c>
      <c r="AA28" s="241" t="s">
        <v>945</v>
      </c>
      <c r="AB28" s="241" t="s">
        <v>945</v>
      </c>
      <c r="AC28" s="241" t="s">
        <v>945</v>
      </c>
      <c r="AD28" s="241" t="s">
        <v>945</v>
      </c>
      <c r="AE28" s="241" t="s">
        <v>945</v>
      </c>
      <c r="AF28" s="241" t="s">
        <v>945</v>
      </c>
      <c r="AG28" s="241" t="s">
        <v>945</v>
      </c>
      <c r="AH28" s="241" t="s">
        <v>945</v>
      </c>
    </row>
    <row r="29" spans="1:34" ht="47.25" hidden="1">
      <c r="A29" s="239" t="s">
        <v>175</v>
      </c>
      <c r="B29" s="240" t="s">
        <v>960</v>
      </c>
      <c r="C29" s="241" t="s">
        <v>945</v>
      </c>
      <c r="D29" s="241" t="s">
        <v>945</v>
      </c>
      <c r="E29" s="241" t="s">
        <v>945</v>
      </c>
      <c r="F29" s="241" t="s">
        <v>945</v>
      </c>
      <c r="G29" s="241" t="s">
        <v>945</v>
      </c>
      <c r="H29" s="241" t="s">
        <v>945</v>
      </c>
      <c r="I29" s="241" t="s">
        <v>945</v>
      </c>
      <c r="J29" s="241" t="s">
        <v>945</v>
      </c>
      <c r="K29" s="241" t="s">
        <v>945</v>
      </c>
      <c r="L29" s="241" t="s">
        <v>945</v>
      </c>
      <c r="M29" s="241" t="s">
        <v>945</v>
      </c>
      <c r="N29" s="241" t="s">
        <v>945</v>
      </c>
      <c r="O29" s="241" t="s">
        <v>945</v>
      </c>
      <c r="P29" s="241" t="s">
        <v>945</v>
      </c>
      <c r="Q29" s="241" t="s">
        <v>945</v>
      </c>
      <c r="R29" s="241" t="s">
        <v>945</v>
      </c>
      <c r="S29" s="241" t="s">
        <v>945</v>
      </c>
      <c r="T29" s="241" t="s">
        <v>945</v>
      </c>
      <c r="U29" s="241" t="s">
        <v>945</v>
      </c>
      <c r="V29" s="241" t="s">
        <v>945</v>
      </c>
      <c r="W29" s="241" t="s">
        <v>945</v>
      </c>
      <c r="X29" s="241" t="s">
        <v>945</v>
      </c>
      <c r="Y29" s="241" t="s">
        <v>945</v>
      </c>
      <c r="Z29" s="241" t="s">
        <v>945</v>
      </c>
      <c r="AA29" s="241" t="s">
        <v>945</v>
      </c>
      <c r="AB29" s="241" t="s">
        <v>945</v>
      </c>
      <c r="AC29" s="241" t="s">
        <v>945</v>
      </c>
      <c r="AD29" s="241" t="s">
        <v>945</v>
      </c>
      <c r="AE29" s="241" t="s">
        <v>945</v>
      </c>
      <c r="AF29" s="241" t="s">
        <v>945</v>
      </c>
      <c r="AG29" s="241" t="s">
        <v>945</v>
      </c>
      <c r="AH29" s="241" t="s">
        <v>945</v>
      </c>
    </row>
    <row r="30" spans="1:34" ht="78.75" hidden="1">
      <c r="A30" s="239" t="s">
        <v>177</v>
      </c>
      <c r="B30" s="240" t="s">
        <v>961</v>
      </c>
      <c r="C30" s="241" t="s">
        <v>945</v>
      </c>
      <c r="D30" s="241" t="s">
        <v>945</v>
      </c>
      <c r="E30" s="241" t="s">
        <v>945</v>
      </c>
      <c r="F30" s="241" t="s">
        <v>945</v>
      </c>
      <c r="G30" s="241" t="s">
        <v>945</v>
      </c>
      <c r="H30" s="241" t="s">
        <v>945</v>
      </c>
      <c r="I30" s="241" t="s">
        <v>945</v>
      </c>
      <c r="J30" s="241" t="s">
        <v>945</v>
      </c>
      <c r="K30" s="241" t="s">
        <v>945</v>
      </c>
      <c r="L30" s="241" t="s">
        <v>945</v>
      </c>
      <c r="M30" s="241" t="s">
        <v>945</v>
      </c>
      <c r="N30" s="241" t="s">
        <v>945</v>
      </c>
      <c r="O30" s="241" t="s">
        <v>945</v>
      </c>
      <c r="P30" s="241" t="s">
        <v>945</v>
      </c>
      <c r="Q30" s="241" t="s">
        <v>945</v>
      </c>
      <c r="R30" s="241" t="s">
        <v>945</v>
      </c>
      <c r="S30" s="241" t="s">
        <v>945</v>
      </c>
      <c r="T30" s="241" t="s">
        <v>945</v>
      </c>
      <c r="U30" s="241" t="s">
        <v>945</v>
      </c>
      <c r="V30" s="241" t="s">
        <v>945</v>
      </c>
      <c r="W30" s="241" t="s">
        <v>945</v>
      </c>
      <c r="X30" s="241" t="s">
        <v>945</v>
      </c>
      <c r="Y30" s="241" t="s">
        <v>945</v>
      </c>
      <c r="Z30" s="241" t="s">
        <v>945</v>
      </c>
      <c r="AA30" s="241" t="s">
        <v>945</v>
      </c>
      <c r="AB30" s="241" t="s">
        <v>945</v>
      </c>
      <c r="AC30" s="241" t="s">
        <v>945</v>
      </c>
      <c r="AD30" s="241" t="s">
        <v>945</v>
      </c>
      <c r="AE30" s="241" t="s">
        <v>945</v>
      </c>
      <c r="AF30" s="241" t="s">
        <v>945</v>
      </c>
      <c r="AG30" s="241" t="s">
        <v>945</v>
      </c>
      <c r="AH30" s="241" t="s">
        <v>945</v>
      </c>
    </row>
    <row r="31" spans="1:34" ht="78.75" hidden="1">
      <c r="A31" s="239" t="s">
        <v>190</v>
      </c>
      <c r="B31" s="240" t="s">
        <v>962</v>
      </c>
      <c r="C31" s="241" t="s">
        <v>945</v>
      </c>
      <c r="D31" s="241" t="s">
        <v>945</v>
      </c>
      <c r="E31" s="241" t="s">
        <v>945</v>
      </c>
      <c r="F31" s="241" t="s">
        <v>945</v>
      </c>
      <c r="G31" s="241" t="s">
        <v>945</v>
      </c>
      <c r="H31" s="241" t="s">
        <v>945</v>
      </c>
      <c r="I31" s="241" t="s">
        <v>945</v>
      </c>
      <c r="J31" s="241" t="s">
        <v>945</v>
      </c>
      <c r="K31" s="241" t="s">
        <v>945</v>
      </c>
      <c r="L31" s="241" t="s">
        <v>945</v>
      </c>
      <c r="M31" s="241" t="s">
        <v>945</v>
      </c>
      <c r="N31" s="241" t="s">
        <v>945</v>
      </c>
      <c r="O31" s="241" t="s">
        <v>945</v>
      </c>
      <c r="P31" s="241" t="s">
        <v>945</v>
      </c>
      <c r="Q31" s="241" t="s">
        <v>945</v>
      </c>
      <c r="R31" s="241" t="s">
        <v>945</v>
      </c>
      <c r="S31" s="241" t="s">
        <v>945</v>
      </c>
      <c r="T31" s="241" t="s">
        <v>945</v>
      </c>
      <c r="U31" s="241" t="s">
        <v>945</v>
      </c>
      <c r="V31" s="241" t="s">
        <v>945</v>
      </c>
      <c r="W31" s="241" t="s">
        <v>945</v>
      </c>
      <c r="X31" s="241" t="s">
        <v>945</v>
      </c>
      <c r="Y31" s="241" t="s">
        <v>945</v>
      </c>
      <c r="Z31" s="241" t="s">
        <v>945</v>
      </c>
      <c r="AA31" s="241" t="s">
        <v>945</v>
      </c>
      <c r="AB31" s="241" t="s">
        <v>945</v>
      </c>
      <c r="AC31" s="241" t="s">
        <v>945</v>
      </c>
      <c r="AD31" s="241" t="s">
        <v>945</v>
      </c>
      <c r="AE31" s="241" t="s">
        <v>945</v>
      </c>
      <c r="AF31" s="241" t="s">
        <v>945</v>
      </c>
      <c r="AG31" s="241" t="s">
        <v>945</v>
      </c>
      <c r="AH31" s="241" t="s">
        <v>945</v>
      </c>
    </row>
    <row r="32" spans="1:34" ht="78.75" hidden="1">
      <c r="A32" s="239" t="s">
        <v>191</v>
      </c>
      <c r="B32" s="240" t="s">
        <v>963</v>
      </c>
      <c r="C32" s="241" t="s">
        <v>945</v>
      </c>
      <c r="D32" s="241" t="s">
        <v>945</v>
      </c>
      <c r="E32" s="241" t="s">
        <v>945</v>
      </c>
      <c r="F32" s="241" t="s">
        <v>945</v>
      </c>
      <c r="G32" s="241" t="s">
        <v>945</v>
      </c>
      <c r="H32" s="241" t="s">
        <v>945</v>
      </c>
      <c r="I32" s="241" t="s">
        <v>945</v>
      </c>
      <c r="J32" s="241" t="s">
        <v>945</v>
      </c>
      <c r="K32" s="241" t="s">
        <v>945</v>
      </c>
      <c r="L32" s="241" t="s">
        <v>945</v>
      </c>
      <c r="M32" s="241" t="s">
        <v>945</v>
      </c>
      <c r="N32" s="241" t="s">
        <v>945</v>
      </c>
      <c r="O32" s="241" t="s">
        <v>945</v>
      </c>
      <c r="P32" s="241" t="s">
        <v>945</v>
      </c>
      <c r="Q32" s="241" t="s">
        <v>945</v>
      </c>
      <c r="R32" s="241" t="s">
        <v>945</v>
      </c>
      <c r="S32" s="241" t="s">
        <v>945</v>
      </c>
      <c r="T32" s="241" t="s">
        <v>945</v>
      </c>
      <c r="U32" s="241" t="s">
        <v>945</v>
      </c>
      <c r="V32" s="241" t="s">
        <v>945</v>
      </c>
      <c r="W32" s="241" t="s">
        <v>945</v>
      </c>
      <c r="X32" s="241" t="s">
        <v>945</v>
      </c>
      <c r="Y32" s="241" t="s">
        <v>945</v>
      </c>
      <c r="Z32" s="241" t="s">
        <v>945</v>
      </c>
      <c r="AA32" s="241" t="s">
        <v>945</v>
      </c>
      <c r="AB32" s="241" t="s">
        <v>945</v>
      </c>
      <c r="AC32" s="241" t="s">
        <v>945</v>
      </c>
      <c r="AD32" s="241" t="s">
        <v>945</v>
      </c>
      <c r="AE32" s="241" t="s">
        <v>945</v>
      </c>
      <c r="AF32" s="241" t="s">
        <v>945</v>
      </c>
      <c r="AG32" s="241" t="s">
        <v>945</v>
      </c>
      <c r="AH32" s="241" t="s">
        <v>945</v>
      </c>
    </row>
    <row r="33" spans="1:34" ht="173.25" hidden="1">
      <c r="A33" s="239" t="s">
        <v>964</v>
      </c>
      <c r="B33" s="240" t="s">
        <v>965</v>
      </c>
      <c r="C33" s="241" t="s">
        <v>945</v>
      </c>
      <c r="D33" s="241" t="s">
        <v>945</v>
      </c>
      <c r="E33" s="241" t="s">
        <v>945</v>
      </c>
      <c r="F33" s="241" t="s">
        <v>945</v>
      </c>
      <c r="G33" s="241" t="s">
        <v>945</v>
      </c>
      <c r="H33" s="241" t="s">
        <v>945</v>
      </c>
      <c r="I33" s="241" t="s">
        <v>945</v>
      </c>
      <c r="J33" s="241" t="s">
        <v>945</v>
      </c>
      <c r="K33" s="241" t="s">
        <v>945</v>
      </c>
      <c r="L33" s="241" t="s">
        <v>945</v>
      </c>
      <c r="M33" s="241" t="s">
        <v>945</v>
      </c>
      <c r="N33" s="241" t="s">
        <v>945</v>
      </c>
      <c r="O33" s="241" t="s">
        <v>945</v>
      </c>
      <c r="P33" s="241" t="s">
        <v>945</v>
      </c>
      <c r="Q33" s="241" t="s">
        <v>945</v>
      </c>
      <c r="R33" s="241" t="s">
        <v>945</v>
      </c>
      <c r="S33" s="241" t="s">
        <v>945</v>
      </c>
      <c r="T33" s="241" t="s">
        <v>945</v>
      </c>
      <c r="U33" s="241" t="s">
        <v>945</v>
      </c>
      <c r="V33" s="241" t="s">
        <v>945</v>
      </c>
      <c r="W33" s="241" t="s">
        <v>945</v>
      </c>
      <c r="X33" s="241" t="s">
        <v>945</v>
      </c>
      <c r="Y33" s="241" t="s">
        <v>945</v>
      </c>
      <c r="Z33" s="241" t="s">
        <v>945</v>
      </c>
      <c r="AA33" s="241" t="s">
        <v>945</v>
      </c>
      <c r="AB33" s="241" t="s">
        <v>945</v>
      </c>
      <c r="AC33" s="241" t="s">
        <v>945</v>
      </c>
      <c r="AD33" s="241" t="s">
        <v>945</v>
      </c>
      <c r="AE33" s="241" t="s">
        <v>945</v>
      </c>
      <c r="AF33" s="241" t="s">
        <v>945</v>
      </c>
      <c r="AG33" s="241" t="s">
        <v>945</v>
      </c>
      <c r="AH33" s="241" t="s">
        <v>945</v>
      </c>
    </row>
    <row r="34" spans="1:34" ht="78.75" hidden="1">
      <c r="A34" s="239" t="s">
        <v>193</v>
      </c>
      <c r="B34" s="240" t="s">
        <v>966</v>
      </c>
      <c r="C34" s="241" t="s">
        <v>945</v>
      </c>
      <c r="D34" s="241" t="s">
        <v>945</v>
      </c>
      <c r="E34" s="241" t="s">
        <v>945</v>
      </c>
      <c r="F34" s="241" t="s">
        <v>945</v>
      </c>
      <c r="G34" s="241" t="s">
        <v>945</v>
      </c>
      <c r="H34" s="241" t="s">
        <v>945</v>
      </c>
      <c r="I34" s="241" t="s">
        <v>945</v>
      </c>
      <c r="J34" s="241" t="s">
        <v>945</v>
      </c>
      <c r="K34" s="241" t="s">
        <v>945</v>
      </c>
      <c r="L34" s="241" t="s">
        <v>945</v>
      </c>
      <c r="M34" s="241" t="s">
        <v>945</v>
      </c>
      <c r="N34" s="241" t="s">
        <v>945</v>
      </c>
      <c r="O34" s="241" t="s">
        <v>945</v>
      </c>
      <c r="P34" s="241" t="s">
        <v>945</v>
      </c>
      <c r="Q34" s="241" t="s">
        <v>945</v>
      </c>
      <c r="R34" s="241" t="s">
        <v>945</v>
      </c>
      <c r="S34" s="241" t="s">
        <v>945</v>
      </c>
      <c r="T34" s="241" t="s">
        <v>945</v>
      </c>
      <c r="U34" s="241" t="s">
        <v>945</v>
      </c>
      <c r="V34" s="241" t="s">
        <v>945</v>
      </c>
      <c r="W34" s="241" t="s">
        <v>945</v>
      </c>
      <c r="X34" s="241" t="s">
        <v>945</v>
      </c>
      <c r="Y34" s="241" t="s">
        <v>945</v>
      </c>
      <c r="Z34" s="241" t="s">
        <v>945</v>
      </c>
      <c r="AA34" s="241" t="s">
        <v>945</v>
      </c>
      <c r="AB34" s="241" t="s">
        <v>945</v>
      </c>
      <c r="AC34" s="241" t="s">
        <v>945</v>
      </c>
      <c r="AD34" s="241" t="s">
        <v>945</v>
      </c>
      <c r="AE34" s="241" t="s">
        <v>945</v>
      </c>
      <c r="AF34" s="241" t="s">
        <v>945</v>
      </c>
      <c r="AG34" s="241" t="s">
        <v>945</v>
      </c>
      <c r="AH34" s="241" t="s">
        <v>945</v>
      </c>
    </row>
    <row r="35" spans="1:34" ht="141.75" hidden="1">
      <c r="A35" s="239" t="s">
        <v>194</v>
      </c>
      <c r="B35" s="240" t="s">
        <v>967</v>
      </c>
      <c r="C35" s="241" t="s">
        <v>945</v>
      </c>
      <c r="D35" s="241" t="s">
        <v>945</v>
      </c>
      <c r="E35" s="241" t="s">
        <v>945</v>
      </c>
      <c r="F35" s="241" t="s">
        <v>945</v>
      </c>
      <c r="G35" s="241" t="s">
        <v>945</v>
      </c>
      <c r="H35" s="241" t="s">
        <v>945</v>
      </c>
      <c r="I35" s="241" t="s">
        <v>945</v>
      </c>
      <c r="J35" s="241" t="s">
        <v>945</v>
      </c>
      <c r="K35" s="241" t="s">
        <v>945</v>
      </c>
      <c r="L35" s="241" t="s">
        <v>945</v>
      </c>
      <c r="M35" s="241" t="s">
        <v>945</v>
      </c>
      <c r="N35" s="241" t="s">
        <v>945</v>
      </c>
      <c r="O35" s="241" t="s">
        <v>945</v>
      </c>
      <c r="P35" s="241" t="s">
        <v>945</v>
      </c>
      <c r="Q35" s="241" t="s">
        <v>945</v>
      </c>
      <c r="R35" s="241" t="s">
        <v>945</v>
      </c>
      <c r="S35" s="241" t="s">
        <v>945</v>
      </c>
      <c r="T35" s="241" t="s">
        <v>945</v>
      </c>
      <c r="U35" s="241" t="s">
        <v>945</v>
      </c>
      <c r="V35" s="241" t="s">
        <v>945</v>
      </c>
      <c r="W35" s="241" t="s">
        <v>945</v>
      </c>
      <c r="X35" s="241" t="s">
        <v>945</v>
      </c>
      <c r="Y35" s="241" t="s">
        <v>945</v>
      </c>
      <c r="Z35" s="241" t="s">
        <v>945</v>
      </c>
      <c r="AA35" s="241" t="s">
        <v>945</v>
      </c>
      <c r="AB35" s="241" t="s">
        <v>945</v>
      </c>
      <c r="AC35" s="241" t="s">
        <v>945</v>
      </c>
      <c r="AD35" s="241" t="s">
        <v>945</v>
      </c>
      <c r="AE35" s="241" t="s">
        <v>945</v>
      </c>
      <c r="AF35" s="241" t="s">
        <v>945</v>
      </c>
      <c r="AG35" s="241" t="s">
        <v>945</v>
      </c>
      <c r="AH35" s="241" t="s">
        <v>945</v>
      </c>
    </row>
    <row r="36" spans="1:34" ht="94.5" hidden="1">
      <c r="A36" s="239" t="s">
        <v>204</v>
      </c>
      <c r="B36" s="240" t="s">
        <v>969</v>
      </c>
      <c r="C36" s="241" t="s">
        <v>945</v>
      </c>
      <c r="D36" s="241" t="s">
        <v>945</v>
      </c>
      <c r="E36" s="241" t="s">
        <v>945</v>
      </c>
      <c r="F36" s="241" t="s">
        <v>945</v>
      </c>
      <c r="G36" s="241" t="s">
        <v>945</v>
      </c>
      <c r="H36" s="241" t="s">
        <v>945</v>
      </c>
      <c r="I36" s="241" t="s">
        <v>945</v>
      </c>
      <c r="J36" s="241" t="s">
        <v>945</v>
      </c>
      <c r="K36" s="241" t="s">
        <v>945</v>
      </c>
      <c r="L36" s="241" t="s">
        <v>945</v>
      </c>
      <c r="M36" s="241" t="s">
        <v>945</v>
      </c>
      <c r="N36" s="241" t="s">
        <v>945</v>
      </c>
      <c r="O36" s="241" t="s">
        <v>945</v>
      </c>
      <c r="P36" s="241" t="s">
        <v>945</v>
      </c>
      <c r="Q36" s="241" t="s">
        <v>945</v>
      </c>
      <c r="R36" s="241" t="s">
        <v>945</v>
      </c>
      <c r="S36" s="241" t="s">
        <v>945</v>
      </c>
      <c r="T36" s="241" t="s">
        <v>945</v>
      </c>
      <c r="U36" s="241" t="s">
        <v>945</v>
      </c>
      <c r="V36" s="241" t="s">
        <v>945</v>
      </c>
      <c r="W36" s="241" t="s">
        <v>945</v>
      </c>
      <c r="X36" s="241" t="s">
        <v>945</v>
      </c>
      <c r="Y36" s="241" t="s">
        <v>945</v>
      </c>
      <c r="Z36" s="241" t="s">
        <v>945</v>
      </c>
      <c r="AA36" s="241" t="s">
        <v>945</v>
      </c>
      <c r="AB36" s="241" t="s">
        <v>945</v>
      </c>
      <c r="AC36" s="241" t="s">
        <v>945</v>
      </c>
      <c r="AD36" s="241" t="s">
        <v>945</v>
      </c>
      <c r="AE36" s="241" t="s">
        <v>945</v>
      </c>
      <c r="AF36" s="241" t="s">
        <v>945</v>
      </c>
      <c r="AG36" s="241" t="s">
        <v>945</v>
      </c>
      <c r="AH36" s="241" t="s">
        <v>945</v>
      </c>
    </row>
    <row r="37" spans="1:34" ht="63" hidden="1">
      <c r="A37" s="239" t="s">
        <v>205</v>
      </c>
      <c r="B37" s="240" t="s">
        <v>970</v>
      </c>
      <c r="C37" s="241" t="s">
        <v>945</v>
      </c>
      <c r="D37" s="241" t="s">
        <v>945</v>
      </c>
      <c r="E37" s="241" t="s">
        <v>945</v>
      </c>
      <c r="F37" s="241" t="s">
        <v>945</v>
      </c>
      <c r="G37" s="241" t="s">
        <v>945</v>
      </c>
      <c r="H37" s="241" t="s">
        <v>945</v>
      </c>
      <c r="I37" s="241" t="s">
        <v>945</v>
      </c>
      <c r="J37" s="241" t="s">
        <v>945</v>
      </c>
      <c r="K37" s="241" t="s">
        <v>945</v>
      </c>
      <c r="L37" s="241" t="s">
        <v>945</v>
      </c>
      <c r="M37" s="241" t="s">
        <v>945</v>
      </c>
      <c r="N37" s="241" t="s">
        <v>945</v>
      </c>
      <c r="O37" s="241" t="s">
        <v>945</v>
      </c>
      <c r="P37" s="241" t="s">
        <v>945</v>
      </c>
      <c r="Q37" s="241" t="s">
        <v>945</v>
      </c>
      <c r="R37" s="241" t="s">
        <v>945</v>
      </c>
      <c r="S37" s="241" t="s">
        <v>945</v>
      </c>
      <c r="T37" s="241" t="s">
        <v>945</v>
      </c>
      <c r="U37" s="241" t="s">
        <v>945</v>
      </c>
      <c r="V37" s="241" t="s">
        <v>945</v>
      </c>
      <c r="W37" s="241" t="s">
        <v>945</v>
      </c>
      <c r="X37" s="241" t="s">
        <v>945</v>
      </c>
      <c r="Y37" s="241" t="s">
        <v>945</v>
      </c>
      <c r="Z37" s="241" t="s">
        <v>945</v>
      </c>
      <c r="AA37" s="241" t="s">
        <v>945</v>
      </c>
      <c r="AB37" s="241" t="s">
        <v>945</v>
      </c>
      <c r="AC37" s="241" t="s">
        <v>945</v>
      </c>
      <c r="AD37" s="241" t="s">
        <v>945</v>
      </c>
      <c r="AE37" s="241" t="s">
        <v>945</v>
      </c>
      <c r="AF37" s="241" t="s">
        <v>945</v>
      </c>
      <c r="AG37" s="241" t="s">
        <v>945</v>
      </c>
      <c r="AH37" s="241" t="s">
        <v>945</v>
      </c>
    </row>
    <row r="38" spans="1:34" ht="110.25" hidden="1">
      <c r="A38" s="239" t="s">
        <v>971</v>
      </c>
      <c r="B38" s="240" t="s">
        <v>972</v>
      </c>
      <c r="C38" s="241" t="s">
        <v>945</v>
      </c>
      <c r="D38" s="241" t="s">
        <v>945</v>
      </c>
      <c r="E38" s="241" t="s">
        <v>945</v>
      </c>
      <c r="F38" s="241" t="s">
        <v>945</v>
      </c>
      <c r="G38" s="241" t="s">
        <v>945</v>
      </c>
      <c r="H38" s="241" t="s">
        <v>945</v>
      </c>
      <c r="I38" s="241" t="s">
        <v>945</v>
      </c>
      <c r="J38" s="241" t="s">
        <v>945</v>
      </c>
      <c r="K38" s="241" t="s">
        <v>945</v>
      </c>
      <c r="L38" s="241" t="s">
        <v>945</v>
      </c>
      <c r="M38" s="241" t="s">
        <v>945</v>
      </c>
      <c r="N38" s="241" t="s">
        <v>945</v>
      </c>
      <c r="O38" s="241" t="s">
        <v>945</v>
      </c>
      <c r="P38" s="241" t="s">
        <v>945</v>
      </c>
      <c r="Q38" s="241" t="s">
        <v>945</v>
      </c>
      <c r="R38" s="241" t="s">
        <v>945</v>
      </c>
      <c r="S38" s="241" t="s">
        <v>945</v>
      </c>
      <c r="T38" s="241" t="s">
        <v>945</v>
      </c>
      <c r="U38" s="241" t="s">
        <v>945</v>
      </c>
      <c r="V38" s="241" t="s">
        <v>945</v>
      </c>
      <c r="W38" s="241" t="s">
        <v>945</v>
      </c>
      <c r="X38" s="241" t="s">
        <v>945</v>
      </c>
      <c r="Y38" s="241" t="s">
        <v>945</v>
      </c>
      <c r="Z38" s="241" t="s">
        <v>945</v>
      </c>
      <c r="AA38" s="241" t="s">
        <v>945</v>
      </c>
      <c r="AB38" s="241" t="s">
        <v>945</v>
      </c>
      <c r="AC38" s="241" t="s">
        <v>945</v>
      </c>
      <c r="AD38" s="241" t="s">
        <v>945</v>
      </c>
      <c r="AE38" s="241" t="s">
        <v>945</v>
      </c>
      <c r="AF38" s="241" t="s">
        <v>945</v>
      </c>
      <c r="AG38" s="241" t="s">
        <v>945</v>
      </c>
      <c r="AH38" s="241" t="s">
        <v>945</v>
      </c>
    </row>
    <row r="39" spans="1:34" ht="126" hidden="1">
      <c r="A39" s="239" t="s">
        <v>216</v>
      </c>
      <c r="B39" s="240" t="s">
        <v>977</v>
      </c>
      <c r="C39" s="241" t="s">
        <v>945</v>
      </c>
      <c r="D39" s="241" t="s">
        <v>945</v>
      </c>
      <c r="E39" s="241" t="s">
        <v>945</v>
      </c>
      <c r="F39" s="241" t="s">
        <v>945</v>
      </c>
      <c r="G39" s="241" t="s">
        <v>945</v>
      </c>
      <c r="H39" s="241" t="s">
        <v>945</v>
      </c>
      <c r="I39" s="241" t="s">
        <v>945</v>
      </c>
      <c r="J39" s="241" t="s">
        <v>945</v>
      </c>
      <c r="K39" s="241" t="s">
        <v>945</v>
      </c>
      <c r="L39" s="241" t="s">
        <v>945</v>
      </c>
      <c r="M39" s="241" t="s">
        <v>945</v>
      </c>
      <c r="N39" s="241" t="s">
        <v>945</v>
      </c>
      <c r="O39" s="241" t="s">
        <v>945</v>
      </c>
      <c r="P39" s="241" t="s">
        <v>945</v>
      </c>
      <c r="Q39" s="241" t="s">
        <v>945</v>
      </c>
      <c r="R39" s="241" t="s">
        <v>945</v>
      </c>
      <c r="S39" s="241" t="s">
        <v>945</v>
      </c>
      <c r="T39" s="241" t="s">
        <v>945</v>
      </c>
      <c r="U39" s="241" t="s">
        <v>945</v>
      </c>
      <c r="V39" s="241" t="s">
        <v>945</v>
      </c>
      <c r="W39" s="241" t="s">
        <v>945</v>
      </c>
      <c r="X39" s="241" t="s">
        <v>945</v>
      </c>
      <c r="Y39" s="241" t="s">
        <v>945</v>
      </c>
      <c r="Z39" s="241" t="s">
        <v>945</v>
      </c>
      <c r="AA39" s="241" t="s">
        <v>945</v>
      </c>
      <c r="AB39" s="241" t="s">
        <v>945</v>
      </c>
      <c r="AC39" s="241" t="s">
        <v>945</v>
      </c>
      <c r="AD39" s="241" t="s">
        <v>945</v>
      </c>
      <c r="AE39" s="241" t="s">
        <v>945</v>
      </c>
      <c r="AF39" s="241" t="s">
        <v>945</v>
      </c>
      <c r="AG39" s="241" t="s">
        <v>945</v>
      </c>
      <c r="AH39" s="241" t="s">
        <v>945</v>
      </c>
    </row>
    <row r="40" spans="1:34" ht="110.25" hidden="1">
      <c r="A40" s="239" t="s">
        <v>978</v>
      </c>
      <c r="B40" s="240" t="s">
        <v>979</v>
      </c>
      <c r="C40" s="241" t="s">
        <v>945</v>
      </c>
      <c r="D40" s="241" t="s">
        <v>945</v>
      </c>
      <c r="E40" s="241" t="s">
        <v>945</v>
      </c>
      <c r="F40" s="241" t="s">
        <v>945</v>
      </c>
      <c r="G40" s="241" t="s">
        <v>945</v>
      </c>
      <c r="H40" s="241" t="s">
        <v>945</v>
      </c>
      <c r="I40" s="241" t="s">
        <v>945</v>
      </c>
      <c r="J40" s="241" t="s">
        <v>945</v>
      </c>
      <c r="K40" s="241" t="s">
        <v>945</v>
      </c>
      <c r="L40" s="241" t="s">
        <v>945</v>
      </c>
      <c r="M40" s="241" t="s">
        <v>945</v>
      </c>
      <c r="N40" s="241" t="s">
        <v>945</v>
      </c>
      <c r="O40" s="241" t="s">
        <v>945</v>
      </c>
      <c r="P40" s="241" t="s">
        <v>945</v>
      </c>
      <c r="Q40" s="241" t="s">
        <v>945</v>
      </c>
      <c r="R40" s="241" t="s">
        <v>945</v>
      </c>
      <c r="S40" s="241" t="s">
        <v>945</v>
      </c>
      <c r="T40" s="241" t="s">
        <v>945</v>
      </c>
      <c r="U40" s="241" t="s">
        <v>945</v>
      </c>
      <c r="V40" s="241" t="s">
        <v>945</v>
      </c>
      <c r="W40" s="241" t="s">
        <v>945</v>
      </c>
      <c r="X40" s="241" t="s">
        <v>945</v>
      </c>
      <c r="Y40" s="241" t="s">
        <v>945</v>
      </c>
      <c r="Z40" s="241" t="s">
        <v>945</v>
      </c>
      <c r="AA40" s="241" t="s">
        <v>945</v>
      </c>
      <c r="AB40" s="241" t="s">
        <v>945</v>
      </c>
      <c r="AC40" s="241" t="s">
        <v>945</v>
      </c>
      <c r="AD40" s="241" t="s">
        <v>945</v>
      </c>
      <c r="AE40" s="241" t="s">
        <v>945</v>
      </c>
      <c r="AF40" s="241" t="s">
        <v>945</v>
      </c>
      <c r="AG40" s="241" t="s">
        <v>945</v>
      </c>
      <c r="AH40" s="241" t="s">
        <v>945</v>
      </c>
    </row>
    <row r="41" spans="1:34" ht="110.25" hidden="1">
      <c r="A41" s="239" t="s">
        <v>980</v>
      </c>
      <c r="B41" s="240" t="s">
        <v>981</v>
      </c>
      <c r="C41" s="241" t="s">
        <v>945</v>
      </c>
      <c r="D41" s="241" t="s">
        <v>945</v>
      </c>
      <c r="E41" s="241" t="s">
        <v>945</v>
      </c>
      <c r="F41" s="241" t="s">
        <v>945</v>
      </c>
      <c r="G41" s="241" t="s">
        <v>945</v>
      </c>
      <c r="H41" s="241" t="s">
        <v>945</v>
      </c>
      <c r="I41" s="241" t="s">
        <v>945</v>
      </c>
      <c r="J41" s="241" t="s">
        <v>945</v>
      </c>
      <c r="K41" s="241" t="s">
        <v>945</v>
      </c>
      <c r="L41" s="241" t="s">
        <v>945</v>
      </c>
      <c r="M41" s="241" t="s">
        <v>945</v>
      </c>
      <c r="N41" s="241" t="s">
        <v>945</v>
      </c>
      <c r="O41" s="241" t="s">
        <v>945</v>
      </c>
      <c r="P41" s="241" t="s">
        <v>945</v>
      </c>
      <c r="Q41" s="241" t="s">
        <v>945</v>
      </c>
      <c r="R41" s="241" t="s">
        <v>945</v>
      </c>
      <c r="S41" s="241" t="s">
        <v>945</v>
      </c>
      <c r="T41" s="241" t="s">
        <v>945</v>
      </c>
      <c r="U41" s="241" t="s">
        <v>945</v>
      </c>
      <c r="V41" s="241" t="s">
        <v>945</v>
      </c>
      <c r="W41" s="241" t="s">
        <v>945</v>
      </c>
      <c r="X41" s="241" t="s">
        <v>945</v>
      </c>
      <c r="Y41" s="241" t="s">
        <v>945</v>
      </c>
      <c r="Z41" s="241" t="s">
        <v>945</v>
      </c>
      <c r="AA41" s="241" t="s">
        <v>945</v>
      </c>
      <c r="AB41" s="241" t="s">
        <v>945</v>
      </c>
      <c r="AC41" s="241" t="s">
        <v>945</v>
      </c>
      <c r="AD41" s="241" t="s">
        <v>945</v>
      </c>
      <c r="AE41" s="241" t="s">
        <v>945</v>
      </c>
      <c r="AF41" s="241" t="s">
        <v>945</v>
      </c>
      <c r="AG41" s="241" t="s">
        <v>945</v>
      </c>
      <c r="AH41" s="241" t="s">
        <v>945</v>
      </c>
    </row>
    <row r="42" spans="1:34" ht="78.75" hidden="1">
      <c r="A42" s="239" t="s">
        <v>217</v>
      </c>
      <c r="B42" s="240" t="s">
        <v>982</v>
      </c>
      <c r="C42" s="241" t="s">
        <v>945</v>
      </c>
      <c r="D42" s="241" t="s">
        <v>945</v>
      </c>
      <c r="E42" s="241" t="s">
        <v>945</v>
      </c>
      <c r="F42" s="241" t="s">
        <v>945</v>
      </c>
      <c r="G42" s="241" t="s">
        <v>945</v>
      </c>
      <c r="H42" s="241" t="s">
        <v>945</v>
      </c>
      <c r="I42" s="241" t="s">
        <v>945</v>
      </c>
      <c r="J42" s="241" t="s">
        <v>945</v>
      </c>
      <c r="K42" s="241" t="s">
        <v>945</v>
      </c>
      <c r="L42" s="241" t="s">
        <v>945</v>
      </c>
      <c r="M42" s="241" t="s">
        <v>945</v>
      </c>
      <c r="N42" s="241" t="s">
        <v>945</v>
      </c>
      <c r="O42" s="241" t="s">
        <v>945</v>
      </c>
      <c r="P42" s="241" t="s">
        <v>945</v>
      </c>
      <c r="Q42" s="241" t="s">
        <v>945</v>
      </c>
      <c r="R42" s="241" t="s">
        <v>945</v>
      </c>
      <c r="S42" s="241" t="s">
        <v>945</v>
      </c>
      <c r="T42" s="241" t="s">
        <v>945</v>
      </c>
      <c r="U42" s="241" t="s">
        <v>945</v>
      </c>
      <c r="V42" s="241" t="s">
        <v>945</v>
      </c>
      <c r="W42" s="241" t="s">
        <v>945</v>
      </c>
      <c r="X42" s="241" t="s">
        <v>945</v>
      </c>
      <c r="Y42" s="241" t="s">
        <v>945</v>
      </c>
      <c r="Z42" s="241" t="s">
        <v>945</v>
      </c>
      <c r="AA42" s="241" t="s">
        <v>945</v>
      </c>
      <c r="AB42" s="241" t="s">
        <v>945</v>
      </c>
      <c r="AC42" s="241" t="s">
        <v>945</v>
      </c>
      <c r="AD42" s="241" t="s">
        <v>945</v>
      </c>
      <c r="AE42" s="241" t="s">
        <v>945</v>
      </c>
      <c r="AF42" s="241" t="s">
        <v>945</v>
      </c>
      <c r="AG42" s="241" t="s">
        <v>945</v>
      </c>
      <c r="AH42" s="241" t="s">
        <v>945</v>
      </c>
    </row>
    <row r="43" spans="1:34" ht="94.5" hidden="1">
      <c r="A43" s="239" t="s">
        <v>286</v>
      </c>
      <c r="B43" s="240" t="s">
        <v>983</v>
      </c>
      <c r="C43" s="241" t="s">
        <v>945</v>
      </c>
      <c r="D43" s="241" t="s">
        <v>945</v>
      </c>
      <c r="E43" s="241" t="s">
        <v>945</v>
      </c>
      <c r="F43" s="241" t="s">
        <v>945</v>
      </c>
      <c r="G43" s="241" t="s">
        <v>945</v>
      </c>
      <c r="H43" s="241" t="s">
        <v>945</v>
      </c>
      <c r="I43" s="241" t="s">
        <v>945</v>
      </c>
      <c r="J43" s="241" t="s">
        <v>945</v>
      </c>
      <c r="K43" s="241" t="s">
        <v>945</v>
      </c>
      <c r="L43" s="241" t="s">
        <v>945</v>
      </c>
      <c r="M43" s="241" t="s">
        <v>945</v>
      </c>
      <c r="N43" s="241" t="s">
        <v>945</v>
      </c>
      <c r="O43" s="241" t="s">
        <v>945</v>
      </c>
      <c r="P43" s="241" t="s">
        <v>945</v>
      </c>
      <c r="Q43" s="241" t="s">
        <v>945</v>
      </c>
      <c r="R43" s="241" t="s">
        <v>945</v>
      </c>
      <c r="S43" s="241" t="s">
        <v>945</v>
      </c>
      <c r="T43" s="241" t="s">
        <v>945</v>
      </c>
      <c r="U43" s="241" t="s">
        <v>945</v>
      </c>
      <c r="V43" s="241" t="s">
        <v>945</v>
      </c>
      <c r="W43" s="241" t="s">
        <v>945</v>
      </c>
      <c r="X43" s="241" t="s">
        <v>945</v>
      </c>
      <c r="Y43" s="241" t="s">
        <v>945</v>
      </c>
      <c r="Z43" s="241" t="s">
        <v>945</v>
      </c>
      <c r="AA43" s="241" t="s">
        <v>945</v>
      </c>
      <c r="AB43" s="241" t="s">
        <v>945</v>
      </c>
      <c r="AC43" s="241" t="s">
        <v>945</v>
      </c>
      <c r="AD43" s="241" t="s">
        <v>945</v>
      </c>
      <c r="AE43" s="241" t="s">
        <v>945</v>
      </c>
      <c r="AF43" s="241" t="s">
        <v>945</v>
      </c>
      <c r="AG43" s="241" t="s">
        <v>945</v>
      </c>
      <c r="AH43" s="241" t="s">
        <v>945</v>
      </c>
    </row>
    <row r="44" spans="1:34" ht="47.25">
      <c r="A44" s="239" t="s">
        <v>288</v>
      </c>
      <c r="B44" s="242" t="s">
        <v>984</v>
      </c>
      <c r="C44" s="241"/>
      <c r="D44" s="241" t="s">
        <v>945</v>
      </c>
      <c r="E44" s="241" t="s">
        <v>945</v>
      </c>
      <c r="F44" s="241" t="s">
        <v>945</v>
      </c>
      <c r="G44" s="241" t="s">
        <v>945</v>
      </c>
      <c r="H44" s="241" t="s">
        <v>945</v>
      </c>
      <c r="I44" s="241" t="s">
        <v>945</v>
      </c>
      <c r="J44" s="241" t="s">
        <v>945</v>
      </c>
      <c r="K44" s="241" t="s">
        <v>945</v>
      </c>
      <c r="L44" s="241" t="s">
        <v>945</v>
      </c>
      <c r="M44" s="241" t="s">
        <v>945</v>
      </c>
      <c r="N44" s="241" t="s">
        <v>945</v>
      </c>
      <c r="O44" s="241" t="s">
        <v>945</v>
      </c>
      <c r="P44" s="241" t="s">
        <v>945</v>
      </c>
      <c r="Q44" s="241" t="s">
        <v>945</v>
      </c>
      <c r="R44" s="241" t="s">
        <v>945</v>
      </c>
      <c r="S44" s="241" t="s">
        <v>945</v>
      </c>
      <c r="T44" s="241" t="s">
        <v>945</v>
      </c>
      <c r="U44" s="241" t="s">
        <v>945</v>
      </c>
      <c r="V44" s="241" t="s">
        <v>945</v>
      </c>
      <c r="W44" s="241" t="s">
        <v>945</v>
      </c>
      <c r="X44" s="241" t="s">
        <v>945</v>
      </c>
      <c r="Y44" s="241" t="s">
        <v>945</v>
      </c>
      <c r="Z44" s="241" t="s">
        <v>945</v>
      </c>
      <c r="AA44" s="241" t="s">
        <v>945</v>
      </c>
      <c r="AB44" s="241" t="s">
        <v>945</v>
      </c>
      <c r="AC44" s="241" t="s">
        <v>945</v>
      </c>
      <c r="AD44" s="241" t="s">
        <v>945</v>
      </c>
      <c r="AE44" s="241" t="s">
        <v>945</v>
      </c>
      <c r="AF44" s="241" t="s">
        <v>945</v>
      </c>
      <c r="AG44" s="241" t="s">
        <v>945</v>
      </c>
      <c r="AH44" s="241" t="s">
        <v>945</v>
      </c>
    </row>
    <row r="45" spans="1:34" ht="63">
      <c r="A45" s="239" t="s">
        <v>985</v>
      </c>
      <c r="B45" s="240" t="s">
        <v>995</v>
      </c>
      <c r="C45" s="241" t="s">
        <v>996</v>
      </c>
      <c r="D45" s="241" t="s">
        <v>945</v>
      </c>
      <c r="E45" s="241" t="s">
        <v>945</v>
      </c>
      <c r="F45" s="241" t="s">
        <v>945</v>
      </c>
      <c r="G45" s="241" t="s">
        <v>945</v>
      </c>
      <c r="H45" s="241" t="s">
        <v>945</v>
      </c>
      <c r="I45" s="241" t="s">
        <v>945</v>
      </c>
      <c r="J45" s="241" t="s">
        <v>945</v>
      </c>
      <c r="K45" s="241" t="s">
        <v>945</v>
      </c>
      <c r="L45" s="241" t="s">
        <v>945</v>
      </c>
      <c r="M45" s="241" t="s">
        <v>945</v>
      </c>
      <c r="N45" s="241" t="s">
        <v>945</v>
      </c>
      <c r="O45" s="241" t="s">
        <v>945</v>
      </c>
      <c r="P45" s="241" t="s">
        <v>945</v>
      </c>
      <c r="Q45" s="241" t="s">
        <v>945</v>
      </c>
      <c r="R45" s="241" t="s">
        <v>945</v>
      </c>
      <c r="S45" s="241" t="s">
        <v>945</v>
      </c>
      <c r="T45" s="241" t="s">
        <v>945</v>
      </c>
      <c r="U45" s="241" t="s">
        <v>945</v>
      </c>
      <c r="V45" s="241" t="s">
        <v>945</v>
      </c>
      <c r="W45" s="241" t="s">
        <v>945</v>
      </c>
      <c r="X45" s="241" t="s">
        <v>945</v>
      </c>
      <c r="Y45" s="241" t="s">
        <v>945</v>
      </c>
      <c r="Z45" s="241" t="s">
        <v>945</v>
      </c>
      <c r="AA45" s="241" t="s">
        <v>945</v>
      </c>
      <c r="AB45" s="241" t="s">
        <v>945</v>
      </c>
      <c r="AC45" s="241" t="s">
        <v>945</v>
      </c>
      <c r="AD45" s="241" t="s">
        <v>945</v>
      </c>
      <c r="AE45" s="241" t="s">
        <v>945</v>
      </c>
      <c r="AF45" s="241" t="s">
        <v>945</v>
      </c>
      <c r="AG45" s="241" t="s">
        <v>945</v>
      </c>
      <c r="AH45" s="241" t="s">
        <v>945</v>
      </c>
    </row>
    <row r="46" spans="1:34" ht="78.75">
      <c r="A46" s="239" t="s">
        <v>986</v>
      </c>
      <c r="B46" s="354" t="s">
        <v>997</v>
      </c>
      <c r="C46" s="241" t="s">
        <v>998</v>
      </c>
      <c r="D46" s="241" t="s">
        <v>945</v>
      </c>
      <c r="E46" s="241" t="s">
        <v>945</v>
      </c>
      <c r="F46" s="241" t="s">
        <v>945</v>
      </c>
      <c r="G46" s="241" t="s">
        <v>945</v>
      </c>
      <c r="H46" s="241" t="s">
        <v>945</v>
      </c>
      <c r="I46" s="241" t="s">
        <v>945</v>
      </c>
      <c r="J46" s="241" t="s">
        <v>945</v>
      </c>
      <c r="K46" s="241" t="s">
        <v>945</v>
      </c>
      <c r="L46" s="241" t="s">
        <v>945</v>
      </c>
      <c r="M46" s="241" t="s">
        <v>945</v>
      </c>
      <c r="N46" s="241" t="s">
        <v>945</v>
      </c>
      <c r="O46" s="241" t="s">
        <v>945</v>
      </c>
      <c r="P46" s="241" t="s">
        <v>945</v>
      </c>
      <c r="Q46" s="241" t="s">
        <v>945</v>
      </c>
      <c r="R46" s="241" t="s">
        <v>945</v>
      </c>
      <c r="S46" s="241" t="s">
        <v>945</v>
      </c>
      <c r="T46" s="241" t="s">
        <v>945</v>
      </c>
      <c r="U46" s="241" t="s">
        <v>945</v>
      </c>
      <c r="V46" s="241" t="s">
        <v>945</v>
      </c>
      <c r="W46" s="241" t="s">
        <v>945</v>
      </c>
      <c r="X46" s="241" t="s">
        <v>945</v>
      </c>
      <c r="Y46" s="241" t="s">
        <v>945</v>
      </c>
      <c r="Z46" s="241" t="s">
        <v>945</v>
      </c>
      <c r="AA46" s="241" t="s">
        <v>945</v>
      </c>
      <c r="AB46" s="241" t="s">
        <v>945</v>
      </c>
      <c r="AC46" s="241" t="s">
        <v>945</v>
      </c>
      <c r="AD46" s="241" t="s">
        <v>945</v>
      </c>
      <c r="AE46" s="241" t="s">
        <v>945</v>
      </c>
      <c r="AF46" s="241" t="s">
        <v>945</v>
      </c>
      <c r="AG46" s="241" t="s">
        <v>945</v>
      </c>
      <c r="AH46" s="241" t="s">
        <v>945</v>
      </c>
    </row>
    <row r="47" spans="1:34" ht="47.25">
      <c r="A47" s="239" t="s">
        <v>1007</v>
      </c>
      <c r="B47" s="354" t="s">
        <v>1008</v>
      </c>
      <c r="C47" s="241" t="s">
        <v>1009</v>
      </c>
      <c r="D47" s="241" t="s">
        <v>945</v>
      </c>
      <c r="E47" s="241" t="s">
        <v>945</v>
      </c>
      <c r="F47" s="241" t="s">
        <v>945</v>
      </c>
      <c r="G47" s="241" t="s">
        <v>945</v>
      </c>
      <c r="H47" s="241" t="s">
        <v>945</v>
      </c>
      <c r="I47" s="241" t="s">
        <v>945</v>
      </c>
      <c r="J47" s="241" t="s">
        <v>945</v>
      </c>
      <c r="K47" s="241" t="s">
        <v>945</v>
      </c>
      <c r="L47" s="241" t="s">
        <v>945</v>
      </c>
      <c r="M47" s="241" t="s">
        <v>945</v>
      </c>
      <c r="N47" s="241" t="s">
        <v>945</v>
      </c>
      <c r="O47" s="241" t="s">
        <v>945</v>
      </c>
      <c r="P47" s="241" t="s">
        <v>945</v>
      </c>
      <c r="Q47" s="241" t="s">
        <v>945</v>
      </c>
      <c r="R47" s="241" t="s">
        <v>945</v>
      </c>
      <c r="S47" s="241" t="s">
        <v>945</v>
      </c>
      <c r="T47" s="241" t="s">
        <v>945</v>
      </c>
      <c r="U47" s="241" t="s">
        <v>945</v>
      </c>
      <c r="V47" s="241" t="s">
        <v>945</v>
      </c>
      <c r="W47" s="241" t="s">
        <v>945</v>
      </c>
      <c r="X47" s="241" t="s">
        <v>945</v>
      </c>
      <c r="Y47" s="241" t="s">
        <v>945</v>
      </c>
      <c r="Z47" s="241" t="s">
        <v>945</v>
      </c>
      <c r="AA47" s="241" t="s">
        <v>945</v>
      </c>
      <c r="AB47" s="241" t="s">
        <v>945</v>
      </c>
      <c r="AC47" s="241" t="s">
        <v>945</v>
      </c>
      <c r="AD47" s="241" t="s">
        <v>945</v>
      </c>
      <c r="AE47" s="241" t="s">
        <v>945</v>
      </c>
      <c r="AF47" s="241" t="s">
        <v>945</v>
      </c>
      <c r="AG47" s="241" t="s">
        <v>945</v>
      </c>
      <c r="AH47" s="241" t="s">
        <v>945</v>
      </c>
    </row>
    <row r="48" spans="1:34" s="9" customFormat="1" ht="48" customHeight="1">
      <c r="A48" s="575" t="s">
        <v>159</v>
      </c>
      <c r="B48" s="575"/>
      <c r="C48" s="575"/>
      <c r="D48" s="575"/>
      <c r="E48" s="575"/>
      <c r="F48" s="575"/>
      <c r="G48" s="575"/>
      <c r="H48" s="575"/>
      <c r="I48" s="575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</row>
    <row r="49" spans="1:3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1:3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1:34" ht="18.75">
      <c r="A51" s="8"/>
      <c r="B51" s="309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34" ht="18.75">
      <c r="A52" s="8"/>
      <c r="B52" s="309" t="s">
        <v>1029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1:3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1:3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1:3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1:3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</sheetData>
  <customSheetViews>
    <customSheetView guid="{500C2F4F-1743-499A-A051-20565DBF52B2}" scale="80" showPageBreaks="1" printArea="1" view="pageBreakPreview">
      <selection activeCell="AJ15" sqref="AJ15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orientation="landscape" r:id="rId1"/>
      <headerFooter alignWithMargins="0"/>
    </customSheetView>
  </customSheetViews>
  <mergeCells count="22">
    <mergeCell ref="A48:I48"/>
    <mergeCell ref="O18:S18"/>
    <mergeCell ref="A14:I14"/>
    <mergeCell ref="A15:A19"/>
    <mergeCell ref="D15:D19"/>
    <mergeCell ref="E17:I17"/>
    <mergeCell ref="J17:AH17"/>
    <mergeCell ref="B15:B19"/>
    <mergeCell ref="C15:C19"/>
    <mergeCell ref="T18:X18"/>
    <mergeCell ref="Y18:AC18"/>
    <mergeCell ref="AD18:AH18"/>
    <mergeCell ref="E18:I18"/>
    <mergeCell ref="J18:N18"/>
    <mergeCell ref="E15:AH16"/>
    <mergeCell ref="A12:AH12"/>
    <mergeCell ref="A13:AH13"/>
    <mergeCell ref="A4:AH4"/>
    <mergeCell ref="A5:AH5"/>
    <mergeCell ref="A7:AH7"/>
    <mergeCell ref="A8:AH8"/>
    <mergeCell ref="A10:AH10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51" orientation="landscape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O56"/>
  <sheetViews>
    <sheetView view="pageBreakPreview" topLeftCell="AA4" zoomScale="70" zoomScaleNormal="60" zoomScaleSheetLayoutView="70" workbookViewId="0">
      <selection activeCell="AJ48" sqref="AJ48"/>
    </sheetView>
  </sheetViews>
  <sheetFormatPr defaultColWidth="9" defaultRowHeight="15.75"/>
  <cols>
    <col min="1" max="1" width="9.875" style="6" customWidth="1"/>
    <col min="2" max="2" width="31.25" style="6" customWidth="1"/>
    <col min="3" max="3" width="16.125" style="6" customWidth="1"/>
    <col min="4" max="4" width="24.375" style="6" customWidth="1"/>
    <col min="5" max="84" width="5.875" style="6" customWidth="1"/>
    <col min="85" max="92" width="6.125" style="6" customWidth="1"/>
    <col min="93" max="93" width="40.125" style="6" customWidth="1"/>
    <col min="94" max="16384" width="9" style="6"/>
  </cols>
  <sheetData>
    <row r="1" spans="1:93" ht="18.75">
      <c r="Z1" s="8"/>
      <c r="AA1" s="8"/>
      <c r="AB1" s="8"/>
      <c r="AC1" s="11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23" t="s">
        <v>67</v>
      </c>
    </row>
    <row r="2" spans="1:93" ht="18.75">
      <c r="Z2" s="8"/>
      <c r="AA2" s="8"/>
      <c r="AB2" s="8"/>
      <c r="AC2" s="11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30" t="s">
        <v>0</v>
      </c>
    </row>
    <row r="3" spans="1:93" ht="18.75">
      <c r="Z3" s="8"/>
      <c r="AA3" s="8"/>
      <c r="AB3" s="8"/>
      <c r="AC3" s="1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30" t="s">
        <v>925</v>
      </c>
    </row>
    <row r="4" spans="1:93" s="22" customFormat="1" ht="18.75" customHeight="1">
      <c r="A4" s="508" t="s">
        <v>910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8"/>
    </row>
    <row r="5" spans="1:93" s="9" customFormat="1" ht="18.75" customHeight="1">
      <c r="A5" s="433" t="str">
        <f>'10квФ'!A5:T5</f>
        <v>за 3 квартал 2025 года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433"/>
      <c r="AE5" s="433"/>
      <c r="AF5" s="433"/>
      <c r="AG5" s="433"/>
      <c r="AH5" s="433"/>
      <c r="AI5" s="433"/>
      <c r="AJ5" s="433"/>
      <c r="AK5" s="433"/>
      <c r="AL5" s="433"/>
      <c r="AM5" s="433"/>
      <c r="AN5" s="433"/>
      <c r="AO5" s="433"/>
      <c r="AP5" s="433"/>
      <c r="AQ5" s="433"/>
      <c r="AR5" s="433"/>
    </row>
    <row r="6" spans="1:93" s="9" customFormat="1" ht="18.7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367"/>
      <c r="L6" s="159"/>
      <c r="M6" s="159"/>
      <c r="N6" s="159"/>
      <c r="O6" s="159"/>
      <c r="P6" s="159"/>
      <c r="Q6" s="159"/>
      <c r="R6" s="159"/>
      <c r="S6" s="367"/>
      <c r="T6" s="159"/>
      <c r="U6" s="159"/>
      <c r="V6" s="159"/>
      <c r="W6" s="159"/>
      <c r="X6" s="159"/>
      <c r="Y6" s="159"/>
      <c r="Z6" s="159"/>
      <c r="AA6" s="367"/>
      <c r="AB6" s="159"/>
      <c r="AC6" s="159"/>
      <c r="AD6" s="159"/>
      <c r="AE6" s="159"/>
    </row>
    <row r="7" spans="1:93" s="9" customFormat="1" ht="18.75" customHeight="1">
      <c r="A7" s="434" t="str">
        <f>'1Ф'!A7:AC7</f>
        <v>Отчет о реализации инвестиционной программы  филиала "Брянскэнергосбыт" ООО "Газпром энергосбыт Брянск"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4"/>
      <c r="AJ7" s="434"/>
      <c r="AK7" s="434"/>
      <c r="AL7" s="434"/>
      <c r="AM7" s="434"/>
      <c r="AN7" s="434"/>
      <c r="AO7" s="434"/>
      <c r="AP7" s="434"/>
      <c r="AQ7" s="434"/>
      <c r="AR7" s="434"/>
    </row>
    <row r="8" spans="1:93" ht="15.75" customHeight="1">
      <c r="A8" s="509" t="s">
        <v>86</v>
      </c>
      <c r="B8" s="509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09"/>
      <c r="V8" s="509"/>
      <c r="W8" s="509"/>
      <c r="X8" s="509"/>
      <c r="Y8" s="509"/>
      <c r="Z8" s="509"/>
      <c r="AA8" s="509"/>
      <c r="AB8" s="509"/>
      <c r="AC8" s="509"/>
      <c r="AD8" s="509"/>
      <c r="AE8" s="509"/>
      <c r="AF8" s="509"/>
      <c r="AG8" s="509"/>
      <c r="AH8" s="509"/>
      <c r="AI8" s="509"/>
      <c r="AJ8" s="509"/>
      <c r="AK8" s="509"/>
      <c r="AL8" s="509"/>
      <c r="AM8" s="509"/>
      <c r="AN8" s="509"/>
      <c r="AO8" s="509"/>
      <c r="AP8" s="509"/>
      <c r="AQ8" s="509"/>
      <c r="AR8" s="509"/>
    </row>
    <row r="9" spans="1:93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368"/>
      <c r="L9" s="149"/>
      <c r="M9" s="149"/>
      <c r="N9" s="149"/>
      <c r="O9" s="149"/>
      <c r="P9" s="149"/>
      <c r="Q9" s="149"/>
      <c r="R9" s="149"/>
      <c r="S9" s="368"/>
      <c r="T9" s="149"/>
      <c r="U9" s="149"/>
      <c r="V9" s="149"/>
      <c r="W9" s="149"/>
      <c r="X9" s="149"/>
      <c r="Y9" s="149"/>
      <c r="Z9" s="149"/>
      <c r="AA9" s="368"/>
      <c r="AB9" s="149"/>
      <c r="AC9" s="149"/>
      <c r="AD9" s="149"/>
      <c r="AE9" s="149"/>
    </row>
    <row r="10" spans="1:93" ht="18.75">
      <c r="A10" s="434" t="str">
        <f>'1Ф'!A10:AC10</f>
        <v>Год раскрытия информации: 2025 год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  <c r="AH10" s="434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</row>
    <row r="11" spans="1:93" ht="18.75">
      <c r="AE11" s="30"/>
    </row>
    <row r="12" spans="1:93" ht="18.75">
      <c r="A12" s="434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4"/>
      <c r="AA12" s="434"/>
      <c r="AB12" s="434"/>
      <c r="AC12" s="434"/>
      <c r="AD12" s="434"/>
      <c r="AE12" s="434"/>
      <c r="AF12" s="434"/>
      <c r="AG12" s="434"/>
      <c r="AH12" s="434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</row>
    <row r="13" spans="1:93">
      <c r="A13" s="436"/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  <c r="W13" s="436"/>
      <c r="X13" s="436"/>
      <c r="Y13" s="436"/>
      <c r="Z13" s="436"/>
      <c r="AA13" s="436"/>
      <c r="AB13" s="436"/>
      <c r="AC13" s="436"/>
      <c r="AD13" s="436"/>
      <c r="AE13" s="436"/>
      <c r="AF13" s="436"/>
      <c r="AG13" s="436"/>
      <c r="AH13" s="436"/>
      <c r="AI13" s="436"/>
      <c r="AJ13" s="436"/>
      <c r="AK13" s="436"/>
      <c r="AL13" s="436"/>
      <c r="AM13" s="436"/>
      <c r="AN13" s="436"/>
      <c r="AO13" s="436"/>
      <c r="AP13" s="436"/>
      <c r="AQ13" s="436"/>
      <c r="AR13" s="436"/>
    </row>
    <row r="14" spans="1:93" ht="18.75">
      <c r="A14" s="576"/>
      <c r="B14" s="576"/>
      <c r="C14" s="576"/>
      <c r="D14" s="576"/>
      <c r="E14" s="576"/>
      <c r="F14" s="576"/>
      <c r="G14" s="576"/>
      <c r="H14" s="576"/>
      <c r="I14" s="576"/>
      <c r="J14" s="576"/>
      <c r="K14" s="576"/>
      <c r="L14" s="576"/>
      <c r="M14" s="576"/>
      <c r="N14" s="576"/>
      <c r="O14" s="576"/>
      <c r="P14" s="576"/>
      <c r="Q14" s="576"/>
      <c r="R14" s="576"/>
      <c r="S14" s="576"/>
      <c r="T14" s="576"/>
      <c r="U14" s="576"/>
      <c r="V14" s="576"/>
      <c r="W14" s="576"/>
      <c r="X14" s="576"/>
      <c r="Y14" s="576"/>
      <c r="Z14" s="576"/>
      <c r="AA14" s="576"/>
      <c r="AB14" s="576"/>
      <c r="AC14" s="576"/>
      <c r="AD14" s="576"/>
      <c r="AE14" s="576"/>
      <c r="AF14" s="576"/>
      <c r="AG14" s="576"/>
      <c r="AH14" s="576"/>
      <c r="AI14" s="576"/>
      <c r="AJ14" s="576"/>
      <c r="AK14" s="576"/>
      <c r="AL14" s="576"/>
      <c r="AM14" s="576"/>
      <c r="AN14" s="576"/>
      <c r="AO14" s="576"/>
      <c r="AP14" s="576"/>
      <c r="AQ14" s="576"/>
      <c r="AR14" s="57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</row>
    <row r="15" spans="1:93" ht="30" customHeight="1">
      <c r="A15" s="471" t="s">
        <v>72</v>
      </c>
      <c r="B15" s="477" t="s">
        <v>20</v>
      </c>
      <c r="C15" s="477" t="s">
        <v>5</v>
      </c>
      <c r="D15" s="471" t="s">
        <v>171</v>
      </c>
      <c r="E15" s="482" t="s">
        <v>1060</v>
      </c>
      <c r="F15" s="483"/>
      <c r="G15" s="483"/>
      <c r="H15" s="483"/>
      <c r="I15" s="483"/>
      <c r="J15" s="483"/>
      <c r="K15" s="483"/>
      <c r="L15" s="483"/>
      <c r="M15" s="483"/>
      <c r="N15" s="483"/>
      <c r="O15" s="483"/>
      <c r="P15" s="483"/>
      <c r="Q15" s="483"/>
      <c r="R15" s="483"/>
      <c r="S15" s="483"/>
      <c r="T15" s="483"/>
      <c r="U15" s="483"/>
      <c r="V15" s="483"/>
      <c r="W15" s="483"/>
      <c r="X15" s="483"/>
      <c r="Y15" s="483"/>
      <c r="Z15" s="483"/>
      <c r="AA15" s="483"/>
      <c r="AB15" s="483"/>
      <c r="AC15" s="483"/>
      <c r="AD15" s="483"/>
      <c r="AE15" s="483"/>
      <c r="AF15" s="483"/>
      <c r="AG15" s="483"/>
      <c r="AH15" s="483"/>
      <c r="AI15" s="483"/>
      <c r="AJ15" s="483"/>
      <c r="AK15" s="483"/>
      <c r="AL15" s="483"/>
      <c r="AM15" s="483"/>
      <c r="AN15" s="483"/>
      <c r="AO15" s="483"/>
      <c r="AP15" s="483"/>
      <c r="AQ15" s="483"/>
      <c r="AR15" s="483"/>
      <c r="AS15" s="483"/>
      <c r="AT15" s="483"/>
      <c r="AU15" s="483"/>
      <c r="AV15" s="483"/>
      <c r="AW15" s="483"/>
      <c r="AX15" s="483"/>
      <c r="AY15" s="483"/>
      <c r="AZ15" s="483"/>
      <c r="BA15" s="483"/>
      <c r="BB15" s="483"/>
      <c r="BC15" s="483"/>
      <c r="BD15" s="483"/>
      <c r="BE15" s="483"/>
      <c r="BF15" s="483"/>
      <c r="BG15" s="483"/>
      <c r="BH15" s="483"/>
      <c r="BI15" s="483"/>
      <c r="BJ15" s="483"/>
      <c r="BK15" s="483"/>
      <c r="BL15" s="483"/>
      <c r="BM15" s="483"/>
      <c r="BN15" s="483"/>
      <c r="BO15" s="483"/>
      <c r="BP15" s="483"/>
      <c r="BQ15" s="483"/>
      <c r="BR15" s="483"/>
      <c r="BS15" s="483"/>
      <c r="BT15" s="483"/>
      <c r="BU15" s="483"/>
      <c r="BV15" s="483"/>
      <c r="BW15" s="483"/>
      <c r="BX15" s="483"/>
      <c r="BY15" s="483"/>
      <c r="BZ15" s="483"/>
      <c r="CA15" s="483"/>
      <c r="CB15" s="483"/>
      <c r="CC15" s="483"/>
      <c r="CD15" s="483"/>
      <c r="CE15" s="483"/>
      <c r="CF15" s="484"/>
      <c r="CG15" s="499" t="s">
        <v>863</v>
      </c>
      <c r="CH15" s="500"/>
      <c r="CI15" s="500"/>
      <c r="CJ15" s="500"/>
      <c r="CK15" s="500"/>
      <c r="CL15" s="500"/>
      <c r="CM15" s="500"/>
      <c r="CN15" s="501"/>
      <c r="CO15" s="435" t="s">
        <v>87</v>
      </c>
    </row>
    <row r="16" spans="1:93" ht="30" customHeight="1">
      <c r="A16" s="472"/>
      <c r="B16" s="477"/>
      <c r="C16" s="477"/>
      <c r="D16" s="472"/>
      <c r="E16" s="485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6"/>
      <c r="T16" s="486"/>
      <c r="U16" s="486"/>
      <c r="V16" s="486"/>
      <c r="W16" s="486"/>
      <c r="X16" s="486"/>
      <c r="Y16" s="486"/>
      <c r="Z16" s="486"/>
      <c r="AA16" s="486"/>
      <c r="AB16" s="486"/>
      <c r="AC16" s="486"/>
      <c r="AD16" s="486"/>
      <c r="AE16" s="486"/>
      <c r="AF16" s="486"/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486"/>
      <c r="CE16" s="486"/>
      <c r="CF16" s="487"/>
      <c r="CG16" s="505"/>
      <c r="CH16" s="506"/>
      <c r="CI16" s="506"/>
      <c r="CJ16" s="506"/>
      <c r="CK16" s="506"/>
      <c r="CL16" s="506"/>
      <c r="CM16" s="506"/>
      <c r="CN16" s="507"/>
      <c r="CO16" s="435"/>
    </row>
    <row r="17" spans="1:93" ht="39" customHeight="1">
      <c r="A17" s="472"/>
      <c r="B17" s="477"/>
      <c r="C17" s="477"/>
      <c r="D17" s="472"/>
      <c r="E17" s="567" t="s">
        <v>9</v>
      </c>
      <c r="F17" s="567"/>
      <c r="G17" s="567"/>
      <c r="H17" s="567"/>
      <c r="I17" s="567"/>
      <c r="J17" s="567"/>
      <c r="K17" s="567"/>
      <c r="L17" s="567"/>
      <c r="M17" s="567"/>
      <c r="N17" s="567"/>
      <c r="O17" s="567"/>
      <c r="P17" s="567"/>
      <c r="Q17" s="567"/>
      <c r="R17" s="567"/>
      <c r="S17" s="567"/>
      <c r="T17" s="567"/>
      <c r="U17" s="567"/>
      <c r="V17" s="567"/>
      <c r="W17" s="567"/>
      <c r="X17" s="567"/>
      <c r="Y17" s="567"/>
      <c r="Z17" s="567"/>
      <c r="AA17" s="567"/>
      <c r="AB17" s="567"/>
      <c r="AC17" s="567"/>
      <c r="AD17" s="567"/>
      <c r="AE17" s="567"/>
      <c r="AF17" s="567"/>
      <c r="AG17" s="567"/>
      <c r="AH17" s="567"/>
      <c r="AI17" s="567"/>
      <c r="AJ17" s="567"/>
      <c r="AK17" s="567"/>
      <c r="AL17" s="567"/>
      <c r="AM17" s="567"/>
      <c r="AN17" s="567"/>
      <c r="AO17" s="567"/>
      <c r="AP17" s="567"/>
      <c r="AQ17" s="567"/>
      <c r="AR17" s="567"/>
      <c r="AS17" s="567" t="s">
        <v>10</v>
      </c>
      <c r="AT17" s="567"/>
      <c r="AU17" s="567"/>
      <c r="AV17" s="567"/>
      <c r="AW17" s="567"/>
      <c r="AX17" s="567"/>
      <c r="AY17" s="567"/>
      <c r="AZ17" s="567"/>
      <c r="BA17" s="567"/>
      <c r="BB17" s="567"/>
      <c r="BC17" s="567"/>
      <c r="BD17" s="567"/>
      <c r="BE17" s="567"/>
      <c r="BF17" s="567"/>
      <c r="BG17" s="567"/>
      <c r="BH17" s="567"/>
      <c r="BI17" s="567"/>
      <c r="BJ17" s="567"/>
      <c r="BK17" s="567"/>
      <c r="BL17" s="567"/>
      <c r="BM17" s="567"/>
      <c r="BN17" s="567"/>
      <c r="BO17" s="567"/>
      <c r="BP17" s="567"/>
      <c r="BQ17" s="567"/>
      <c r="BR17" s="567"/>
      <c r="BS17" s="567"/>
      <c r="BT17" s="567"/>
      <c r="BU17" s="567"/>
      <c r="BV17" s="567"/>
      <c r="BW17" s="567"/>
      <c r="BX17" s="567"/>
      <c r="BY17" s="567"/>
      <c r="BZ17" s="567"/>
      <c r="CA17" s="567"/>
      <c r="CB17" s="567"/>
      <c r="CC17" s="567"/>
      <c r="CD17" s="567"/>
      <c r="CE17" s="567"/>
      <c r="CF17" s="567"/>
      <c r="CG17" s="505"/>
      <c r="CH17" s="506"/>
      <c r="CI17" s="506"/>
      <c r="CJ17" s="506"/>
      <c r="CK17" s="506"/>
      <c r="CL17" s="506"/>
      <c r="CM17" s="506"/>
      <c r="CN17" s="507"/>
      <c r="CO17" s="435"/>
    </row>
    <row r="18" spans="1:93" ht="30" customHeight="1">
      <c r="A18" s="472"/>
      <c r="B18" s="477"/>
      <c r="C18" s="477"/>
      <c r="D18" s="472"/>
      <c r="E18" s="567" t="s">
        <v>14</v>
      </c>
      <c r="F18" s="567"/>
      <c r="G18" s="567"/>
      <c r="H18" s="567"/>
      <c r="I18" s="567"/>
      <c r="J18" s="567"/>
      <c r="K18" s="567"/>
      <c r="L18" s="567"/>
      <c r="M18" s="567" t="s">
        <v>79</v>
      </c>
      <c r="N18" s="567"/>
      <c r="O18" s="567"/>
      <c r="P18" s="567"/>
      <c r="Q18" s="567"/>
      <c r="R18" s="567"/>
      <c r="S18" s="567"/>
      <c r="T18" s="567"/>
      <c r="U18" s="567" t="s">
        <v>80</v>
      </c>
      <c r="V18" s="567"/>
      <c r="W18" s="567"/>
      <c r="X18" s="567"/>
      <c r="Y18" s="567"/>
      <c r="Z18" s="567"/>
      <c r="AA18" s="567"/>
      <c r="AB18" s="567"/>
      <c r="AC18" s="567" t="s">
        <v>81</v>
      </c>
      <c r="AD18" s="567"/>
      <c r="AE18" s="567"/>
      <c r="AF18" s="567"/>
      <c r="AG18" s="567"/>
      <c r="AH18" s="567"/>
      <c r="AI18" s="567"/>
      <c r="AJ18" s="567"/>
      <c r="AK18" s="567" t="s">
        <v>82</v>
      </c>
      <c r="AL18" s="567"/>
      <c r="AM18" s="567"/>
      <c r="AN18" s="567"/>
      <c r="AO18" s="567"/>
      <c r="AP18" s="567"/>
      <c r="AQ18" s="567"/>
      <c r="AR18" s="567"/>
      <c r="AS18" s="567" t="s">
        <v>14</v>
      </c>
      <c r="AT18" s="567"/>
      <c r="AU18" s="567"/>
      <c r="AV18" s="567"/>
      <c r="AW18" s="567"/>
      <c r="AX18" s="567"/>
      <c r="AY18" s="567"/>
      <c r="AZ18" s="567"/>
      <c r="BA18" s="567" t="s">
        <v>79</v>
      </c>
      <c r="BB18" s="567"/>
      <c r="BC18" s="567"/>
      <c r="BD18" s="567"/>
      <c r="BE18" s="567"/>
      <c r="BF18" s="567"/>
      <c r="BG18" s="567"/>
      <c r="BH18" s="567"/>
      <c r="BI18" s="567" t="s">
        <v>80</v>
      </c>
      <c r="BJ18" s="567"/>
      <c r="BK18" s="567"/>
      <c r="BL18" s="567"/>
      <c r="BM18" s="567"/>
      <c r="BN18" s="567"/>
      <c r="BO18" s="567"/>
      <c r="BP18" s="567"/>
      <c r="BQ18" s="567" t="s">
        <v>81</v>
      </c>
      <c r="BR18" s="567"/>
      <c r="BS18" s="567"/>
      <c r="BT18" s="567"/>
      <c r="BU18" s="567"/>
      <c r="BV18" s="567"/>
      <c r="BW18" s="567"/>
      <c r="BX18" s="567"/>
      <c r="BY18" s="567" t="s">
        <v>82</v>
      </c>
      <c r="BZ18" s="567"/>
      <c r="CA18" s="567"/>
      <c r="CB18" s="567"/>
      <c r="CC18" s="567"/>
      <c r="CD18" s="567"/>
      <c r="CE18" s="567"/>
      <c r="CF18" s="567"/>
      <c r="CG18" s="502"/>
      <c r="CH18" s="503"/>
      <c r="CI18" s="503"/>
      <c r="CJ18" s="503"/>
      <c r="CK18" s="503"/>
      <c r="CL18" s="503"/>
      <c r="CM18" s="503"/>
      <c r="CN18" s="504"/>
      <c r="CO18" s="435"/>
    </row>
    <row r="19" spans="1:93" ht="96.75" customHeight="1">
      <c r="A19" s="473"/>
      <c r="B19" s="477"/>
      <c r="C19" s="477"/>
      <c r="D19" s="473"/>
      <c r="E19" s="156" t="s">
        <v>2</v>
      </c>
      <c r="F19" s="156" t="s">
        <v>3</v>
      </c>
      <c r="G19" s="156" t="s">
        <v>248</v>
      </c>
      <c r="H19" s="156" t="s">
        <v>249</v>
      </c>
      <c r="I19" s="156" t="s">
        <v>6</v>
      </c>
      <c r="J19" s="156" t="s">
        <v>1001</v>
      </c>
      <c r="K19" s="45" t="s">
        <v>1002</v>
      </c>
      <c r="L19" s="45" t="s">
        <v>1011</v>
      </c>
      <c r="M19" s="156" t="s">
        <v>2</v>
      </c>
      <c r="N19" s="156" t="s">
        <v>3</v>
      </c>
      <c r="O19" s="156" t="s">
        <v>248</v>
      </c>
      <c r="P19" s="156" t="s">
        <v>249</v>
      </c>
      <c r="Q19" s="156" t="s">
        <v>6</v>
      </c>
      <c r="R19" s="363" t="s">
        <v>1001</v>
      </c>
      <c r="S19" s="45" t="s">
        <v>1002</v>
      </c>
      <c r="T19" s="45" t="s">
        <v>1011</v>
      </c>
      <c r="U19" s="156" t="s">
        <v>2</v>
      </c>
      <c r="V19" s="156" t="s">
        <v>3</v>
      </c>
      <c r="W19" s="156" t="s">
        <v>248</v>
      </c>
      <c r="X19" s="156" t="s">
        <v>249</v>
      </c>
      <c r="Y19" s="156" t="s">
        <v>6</v>
      </c>
      <c r="Z19" s="363" t="s">
        <v>1001</v>
      </c>
      <c r="AA19" s="45" t="s">
        <v>1002</v>
      </c>
      <c r="AB19" s="45" t="s">
        <v>1011</v>
      </c>
      <c r="AC19" s="156" t="s">
        <v>2</v>
      </c>
      <c r="AD19" s="156" t="s">
        <v>3</v>
      </c>
      <c r="AE19" s="156" t="s">
        <v>248</v>
      </c>
      <c r="AF19" s="156" t="s">
        <v>249</v>
      </c>
      <c r="AG19" s="156" t="s">
        <v>6</v>
      </c>
      <c r="AH19" s="363" t="s">
        <v>1001</v>
      </c>
      <c r="AI19" s="45" t="s">
        <v>1002</v>
      </c>
      <c r="AJ19" s="45" t="s">
        <v>1011</v>
      </c>
      <c r="AK19" s="156" t="s">
        <v>2</v>
      </c>
      <c r="AL19" s="156" t="s">
        <v>3</v>
      </c>
      <c r="AM19" s="156" t="s">
        <v>248</v>
      </c>
      <c r="AN19" s="156" t="s">
        <v>249</v>
      </c>
      <c r="AO19" s="156" t="s">
        <v>6</v>
      </c>
      <c r="AP19" s="363" t="s">
        <v>1001</v>
      </c>
      <c r="AQ19" s="45" t="s">
        <v>1002</v>
      </c>
      <c r="AR19" s="45" t="s">
        <v>1011</v>
      </c>
      <c r="AS19" s="156" t="s">
        <v>2</v>
      </c>
      <c r="AT19" s="156" t="s">
        <v>3</v>
      </c>
      <c r="AU19" s="156" t="s">
        <v>248</v>
      </c>
      <c r="AV19" s="156" t="s">
        <v>249</v>
      </c>
      <c r="AW19" s="156" t="s">
        <v>6</v>
      </c>
      <c r="AX19" s="363" t="s">
        <v>1001</v>
      </c>
      <c r="AY19" s="45" t="s">
        <v>1002</v>
      </c>
      <c r="AZ19" s="45" t="s">
        <v>1011</v>
      </c>
      <c r="BA19" s="156" t="s">
        <v>2</v>
      </c>
      <c r="BB19" s="156" t="s">
        <v>3</v>
      </c>
      <c r="BC19" s="156" t="s">
        <v>248</v>
      </c>
      <c r="BD19" s="156" t="s">
        <v>249</v>
      </c>
      <c r="BE19" s="156" t="s">
        <v>6</v>
      </c>
      <c r="BF19" s="363" t="s">
        <v>1001</v>
      </c>
      <c r="BG19" s="45" t="s">
        <v>1002</v>
      </c>
      <c r="BH19" s="45" t="s">
        <v>1011</v>
      </c>
      <c r="BI19" s="156" t="s">
        <v>2</v>
      </c>
      <c r="BJ19" s="156" t="s">
        <v>3</v>
      </c>
      <c r="BK19" s="156" t="s">
        <v>248</v>
      </c>
      <c r="BL19" s="156" t="s">
        <v>249</v>
      </c>
      <c r="BM19" s="156" t="s">
        <v>6</v>
      </c>
      <c r="BN19" s="363" t="s">
        <v>1001</v>
      </c>
      <c r="BO19" s="45" t="s">
        <v>1002</v>
      </c>
      <c r="BP19" s="45" t="s">
        <v>1011</v>
      </c>
      <c r="BQ19" s="156" t="s">
        <v>2</v>
      </c>
      <c r="BR19" s="156" t="s">
        <v>3</v>
      </c>
      <c r="BS19" s="156" t="s">
        <v>248</v>
      </c>
      <c r="BT19" s="156" t="s">
        <v>249</v>
      </c>
      <c r="BU19" s="156" t="s">
        <v>6</v>
      </c>
      <c r="BV19" s="363" t="s">
        <v>1001</v>
      </c>
      <c r="BW19" s="45" t="s">
        <v>1002</v>
      </c>
      <c r="BX19" s="45" t="s">
        <v>1011</v>
      </c>
      <c r="BY19" s="156" t="s">
        <v>2</v>
      </c>
      <c r="BZ19" s="156" t="s">
        <v>3</v>
      </c>
      <c r="CA19" s="156" t="s">
        <v>248</v>
      </c>
      <c r="CB19" s="156" t="s">
        <v>249</v>
      </c>
      <c r="CC19" s="156" t="s">
        <v>6</v>
      </c>
      <c r="CD19" s="363" t="s">
        <v>1001</v>
      </c>
      <c r="CE19" s="45" t="s">
        <v>1002</v>
      </c>
      <c r="CF19" s="45" t="s">
        <v>1011</v>
      </c>
      <c r="CG19" s="156" t="s">
        <v>2</v>
      </c>
      <c r="CH19" s="156" t="s">
        <v>3</v>
      </c>
      <c r="CI19" s="156" t="s">
        <v>248</v>
      </c>
      <c r="CJ19" s="156" t="s">
        <v>249</v>
      </c>
      <c r="CK19" s="156" t="s">
        <v>6</v>
      </c>
      <c r="CL19" s="363" t="s">
        <v>1001</v>
      </c>
      <c r="CM19" s="45" t="s">
        <v>1002</v>
      </c>
      <c r="CN19" s="45" t="s">
        <v>1011</v>
      </c>
      <c r="CO19" s="435"/>
    </row>
    <row r="20" spans="1:93">
      <c r="A20" s="217">
        <v>1</v>
      </c>
      <c r="B20" s="217">
        <v>2</v>
      </c>
      <c r="C20" s="217">
        <v>3</v>
      </c>
      <c r="D20" s="217">
        <v>4</v>
      </c>
      <c r="E20" s="217" t="s">
        <v>88</v>
      </c>
      <c r="F20" s="217" t="s">
        <v>89</v>
      </c>
      <c r="G20" s="217" t="s">
        <v>90</v>
      </c>
      <c r="H20" s="217" t="s">
        <v>91</v>
      </c>
      <c r="I20" s="217" t="s">
        <v>92</v>
      </c>
      <c r="J20" s="217" t="s">
        <v>93</v>
      </c>
      <c r="K20" s="217" t="s">
        <v>94</v>
      </c>
      <c r="L20" s="217" t="s">
        <v>1015</v>
      </c>
      <c r="M20" s="217" t="s">
        <v>95</v>
      </c>
      <c r="N20" s="218" t="s">
        <v>96</v>
      </c>
      <c r="O20" s="217" t="s">
        <v>97</v>
      </c>
      <c r="P20" s="217" t="s">
        <v>98</v>
      </c>
      <c r="Q20" s="217" t="s">
        <v>99</v>
      </c>
      <c r="R20" s="217" t="s">
        <v>100</v>
      </c>
      <c r="S20" s="217" t="s">
        <v>101</v>
      </c>
      <c r="T20" s="217" t="s">
        <v>1016</v>
      </c>
      <c r="U20" s="217" t="s">
        <v>102</v>
      </c>
      <c r="V20" s="217" t="s">
        <v>103</v>
      </c>
      <c r="W20" s="217" t="s">
        <v>104</v>
      </c>
      <c r="X20" s="217" t="s">
        <v>105</v>
      </c>
      <c r="Y20" s="217" t="s">
        <v>106</v>
      </c>
      <c r="Z20" s="217" t="s">
        <v>107</v>
      </c>
      <c r="AA20" s="217" t="s">
        <v>108</v>
      </c>
      <c r="AB20" s="217" t="s">
        <v>1017</v>
      </c>
      <c r="AC20" s="217" t="s">
        <v>109</v>
      </c>
      <c r="AD20" s="217" t="s">
        <v>110</v>
      </c>
      <c r="AE20" s="217" t="s">
        <v>111</v>
      </c>
      <c r="AF20" s="217" t="s">
        <v>112</v>
      </c>
      <c r="AG20" s="217" t="s">
        <v>113</v>
      </c>
      <c r="AH20" s="217" t="s">
        <v>114</v>
      </c>
      <c r="AI20" s="217" t="s">
        <v>115</v>
      </c>
      <c r="AJ20" s="217" t="s">
        <v>1018</v>
      </c>
      <c r="AK20" s="217" t="s">
        <v>116</v>
      </c>
      <c r="AL20" s="217" t="s">
        <v>117</v>
      </c>
      <c r="AM20" s="217" t="s">
        <v>118</v>
      </c>
      <c r="AN20" s="217" t="s">
        <v>119</v>
      </c>
      <c r="AO20" s="217" t="s">
        <v>120</v>
      </c>
      <c r="AP20" s="217" t="s">
        <v>121</v>
      </c>
      <c r="AQ20" s="217" t="s">
        <v>122</v>
      </c>
      <c r="AR20" s="217" t="s">
        <v>1019</v>
      </c>
      <c r="AS20" s="217" t="s">
        <v>123</v>
      </c>
      <c r="AT20" s="217" t="s">
        <v>124</v>
      </c>
      <c r="AU20" s="217" t="s">
        <v>125</v>
      </c>
      <c r="AV20" s="217" t="s">
        <v>126</v>
      </c>
      <c r="AW20" s="217" t="s">
        <v>127</v>
      </c>
      <c r="AX20" s="217" t="s">
        <v>128</v>
      </c>
      <c r="AY20" s="217" t="s">
        <v>129</v>
      </c>
      <c r="AZ20" s="217" t="s">
        <v>1020</v>
      </c>
      <c r="BA20" s="217" t="s">
        <v>130</v>
      </c>
      <c r="BB20" s="217" t="s">
        <v>131</v>
      </c>
      <c r="BC20" s="217" t="s">
        <v>132</v>
      </c>
      <c r="BD20" s="217" t="s">
        <v>133</v>
      </c>
      <c r="BE20" s="217" t="s">
        <v>158</v>
      </c>
      <c r="BF20" s="217" t="s">
        <v>135</v>
      </c>
      <c r="BG20" s="217" t="s">
        <v>136</v>
      </c>
      <c r="BH20" s="217" t="s">
        <v>1021</v>
      </c>
      <c r="BI20" s="217" t="s">
        <v>137</v>
      </c>
      <c r="BJ20" s="217" t="s">
        <v>138</v>
      </c>
      <c r="BK20" s="217" t="s">
        <v>139</v>
      </c>
      <c r="BL20" s="217" t="s">
        <v>140</v>
      </c>
      <c r="BM20" s="217" t="s">
        <v>141</v>
      </c>
      <c r="BN20" s="217" t="s">
        <v>142</v>
      </c>
      <c r="BO20" s="217" t="s">
        <v>143</v>
      </c>
      <c r="BP20" s="217" t="s">
        <v>1022</v>
      </c>
      <c r="BQ20" s="217" t="s">
        <v>144</v>
      </c>
      <c r="BR20" s="217" t="s">
        <v>145</v>
      </c>
      <c r="BS20" s="217" t="s">
        <v>146</v>
      </c>
      <c r="BT20" s="217" t="s">
        <v>147</v>
      </c>
      <c r="BU20" s="217" t="s">
        <v>148</v>
      </c>
      <c r="BV20" s="217" t="s">
        <v>149</v>
      </c>
      <c r="BW20" s="217" t="s">
        <v>150</v>
      </c>
      <c r="BX20" s="217" t="s">
        <v>1023</v>
      </c>
      <c r="BY20" s="217" t="s">
        <v>151</v>
      </c>
      <c r="BZ20" s="217" t="s">
        <v>152</v>
      </c>
      <c r="CA20" s="217" t="s">
        <v>153</v>
      </c>
      <c r="CB20" s="217" t="s">
        <v>154</v>
      </c>
      <c r="CC20" s="217" t="s">
        <v>155</v>
      </c>
      <c r="CD20" s="217" t="s">
        <v>156</v>
      </c>
      <c r="CE20" s="217" t="s">
        <v>157</v>
      </c>
      <c r="CF20" s="217" t="s">
        <v>1024</v>
      </c>
      <c r="CG20" s="217" t="s">
        <v>161</v>
      </c>
      <c r="CH20" s="217" t="s">
        <v>162</v>
      </c>
      <c r="CI20" s="217" t="s">
        <v>163</v>
      </c>
      <c r="CJ20" s="217" t="s">
        <v>164</v>
      </c>
      <c r="CK20" s="217" t="s">
        <v>244</v>
      </c>
      <c r="CL20" s="217" t="s">
        <v>245</v>
      </c>
      <c r="CM20" s="217" t="s">
        <v>246</v>
      </c>
      <c r="CN20" s="217" t="s">
        <v>1025</v>
      </c>
      <c r="CO20" s="217">
        <v>8</v>
      </c>
    </row>
    <row r="21" spans="1:93" ht="31.5">
      <c r="A21" s="239"/>
      <c r="B21" s="240" t="s">
        <v>170</v>
      </c>
      <c r="C21" s="241" t="s">
        <v>945</v>
      </c>
      <c r="D21" s="241" t="s">
        <v>945</v>
      </c>
      <c r="E21" s="241" t="s">
        <v>945</v>
      </c>
      <c r="F21" s="241" t="s">
        <v>945</v>
      </c>
      <c r="G21" s="241" t="s">
        <v>945</v>
      </c>
      <c r="H21" s="241" t="s">
        <v>945</v>
      </c>
      <c r="I21" s="241" t="s">
        <v>945</v>
      </c>
      <c r="J21" s="241">
        <f t="shared" ref="J21:T21" si="0">J27</f>
        <v>887</v>
      </c>
      <c r="K21" s="241">
        <f>K27</f>
        <v>31</v>
      </c>
      <c r="L21" s="241">
        <f t="shared" si="0"/>
        <v>1</v>
      </c>
      <c r="M21" s="241" t="str">
        <f t="shared" si="0"/>
        <v>нд</v>
      </c>
      <c r="N21" s="241" t="str">
        <f t="shared" si="0"/>
        <v>нд</v>
      </c>
      <c r="O21" s="241" t="str">
        <f t="shared" si="0"/>
        <v>нд</v>
      </c>
      <c r="P21" s="241" t="str">
        <f t="shared" si="0"/>
        <v>нд</v>
      </c>
      <c r="Q21" s="241" t="str">
        <f t="shared" si="0"/>
        <v>нд</v>
      </c>
      <c r="R21" s="241">
        <f t="shared" si="0"/>
        <v>0</v>
      </c>
      <c r="S21" s="241">
        <f t="shared" ref="S21" si="1">S27</f>
        <v>1</v>
      </c>
      <c r="T21" s="241">
        <f t="shared" si="0"/>
        <v>0</v>
      </c>
      <c r="U21" s="241" t="s">
        <v>945</v>
      </c>
      <c r="V21" s="241" t="s">
        <v>945</v>
      </c>
      <c r="W21" s="241" t="s">
        <v>945</v>
      </c>
      <c r="X21" s="241" t="s">
        <v>945</v>
      </c>
      <c r="Y21" s="241" t="s">
        <v>945</v>
      </c>
      <c r="Z21" s="241">
        <f>Z27</f>
        <v>0</v>
      </c>
      <c r="AA21" s="241">
        <f>AA27</f>
        <v>13</v>
      </c>
      <c r="AB21" s="241">
        <f>AB27</f>
        <v>0</v>
      </c>
      <c r="AC21" s="241" t="s">
        <v>945</v>
      </c>
      <c r="AD21" s="241" t="s">
        <v>945</v>
      </c>
      <c r="AE21" s="241" t="s">
        <v>945</v>
      </c>
      <c r="AF21" s="241" t="s">
        <v>945</v>
      </c>
      <c r="AG21" s="241" t="s">
        <v>945</v>
      </c>
      <c r="AH21" s="241">
        <f>AH45</f>
        <v>0</v>
      </c>
      <c r="AI21" s="241">
        <f>AI46</f>
        <v>4</v>
      </c>
      <c r="AJ21" s="241">
        <f>AJ47</f>
        <v>1</v>
      </c>
      <c r="AK21" s="241" t="s">
        <v>945</v>
      </c>
      <c r="AL21" s="241" t="s">
        <v>945</v>
      </c>
      <c r="AM21" s="241" t="s">
        <v>945</v>
      </c>
      <c r="AN21" s="241" t="s">
        <v>945</v>
      </c>
      <c r="AO21" s="241" t="s">
        <v>945</v>
      </c>
      <c r="AP21" s="241">
        <f>AP27</f>
        <v>0</v>
      </c>
      <c r="AQ21" s="241">
        <f>AQ27</f>
        <v>0</v>
      </c>
      <c r="AR21" s="241" t="s">
        <v>945</v>
      </c>
      <c r="AS21" s="241" t="s">
        <v>945</v>
      </c>
      <c r="AT21" s="241" t="s">
        <v>945</v>
      </c>
      <c r="AU21" s="241" t="s">
        <v>945</v>
      </c>
      <c r="AV21" s="241" t="s">
        <v>945</v>
      </c>
      <c r="AW21" s="241" t="s">
        <v>945</v>
      </c>
      <c r="AX21" s="241">
        <f>AX45</f>
        <v>0</v>
      </c>
      <c r="AY21" s="241">
        <f>AY46</f>
        <v>18</v>
      </c>
      <c r="AZ21" s="241">
        <f>AZ27</f>
        <v>1</v>
      </c>
      <c r="BA21" s="241" t="s">
        <v>945</v>
      </c>
      <c r="BB21" s="241" t="s">
        <v>945</v>
      </c>
      <c r="BC21" s="241" t="s">
        <v>945</v>
      </c>
      <c r="BD21" s="241" t="s">
        <v>945</v>
      </c>
      <c r="BE21" s="241" t="s">
        <v>945</v>
      </c>
      <c r="BF21" s="241">
        <f>BF27</f>
        <v>0</v>
      </c>
      <c r="BG21" s="241">
        <f>BG27</f>
        <v>1</v>
      </c>
      <c r="BH21" s="241">
        <f>BH27</f>
        <v>0</v>
      </c>
      <c r="BI21" s="241" t="s">
        <v>945</v>
      </c>
      <c r="BJ21" s="241" t="s">
        <v>945</v>
      </c>
      <c r="BK21" s="241" t="s">
        <v>945</v>
      </c>
      <c r="BL21" s="241" t="s">
        <v>945</v>
      </c>
      <c r="BM21" s="241" t="s">
        <v>945</v>
      </c>
      <c r="BN21" s="241">
        <f>BN27</f>
        <v>0</v>
      </c>
      <c r="BO21" s="241">
        <f>BO27</f>
        <v>13</v>
      </c>
      <c r="BP21" s="241">
        <f>BP27</f>
        <v>0</v>
      </c>
      <c r="BQ21" s="241" t="s">
        <v>945</v>
      </c>
      <c r="BR21" s="241" t="s">
        <v>945</v>
      </c>
      <c r="BS21" s="241" t="s">
        <v>945</v>
      </c>
      <c r="BT21" s="241" t="s">
        <v>945</v>
      </c>
      <c r="BU21" s="241" t="s">
        <v>945</v>
      </c>
      <c r="BV21" s="241">
        <f>BV45</f>
        <v>0</v>
      </c>
      <c r="BW21" s="241">
        <f>BW46</f>
        <v>4</v>
      </c>
      <c r="BX21" s="241">
        <f>BX47</f>
        <v>1</v>
      </c>
      <c r="BY21" s="241" t="s">
        <v>945</v>
      </c>
      <c r="BZ21" s="241" t="s">
        <v>945</v>
      </c>
      <c r="CA21" s="241" t="s">
        <v>945</v>
      </c>
      <c r="CB21" s="241" t="s">
        <v>945</v>
      </c>
      <c r="CC21" s="241" t="s">
        <v>945</v>
      </c>
      <c r="CD21" s="241">
        <f>CD27</f>
        <v>0</v>
      </c>
      <c r="CE21" s="241">
        <f>CE27</f>
        <v>0</v>
      </c>
      <c r="CF21" s="241" t="s">
        <v>945</v>
      </c>
      <c r="CG21" s="241" t="s">
        <v>945</v>
      </c>
      <c r="CH21" s="241" t="s">
        <v>945</v>
      </c>
      <c r="CI21" s="241" t="s">
        <v>945</v>
      </c>
      <c r="CJ21" s="241" t="s">
        <v>945</v>
      </c>
      <c r="CK21" s="241" t="s">
        <v>945</v>
      </c>
      <c r="CL21" s="241">
        <f t="shared" ref="CL21:CL44" si="2">CD21-AP21</f>
        <v>0</v>
      </c>
      <c r="CM21" s="241">
        <f>CM27</f>
        <v>0</v>
      </c>
      <c r="CN21" s="241" t="s">
        <v>945</v>
      </c>
      <c r="CO21" s="217"/>
    </row>
    <row r="22" spans="1:93" ht="31.5" hidden="1">
      <c r="A22" s="239" t="s">
        <v>946</v>
      </c>
      <c r="B22" s="240" t="s">
        <v>947</v>
      </c>
      <c r="C22" s="241" t="s">
        <v>945</v>
      </c>
      <c r="D22" s="241" t="s">
        <v>945</v>
      </c>
      <c r="E22" s="241" t="s">
        <v>945</v>
      </c>
      <c r="F22" s="241" t="s">
        <v>945</v>
      </c>
      <c r="G22" s="241" t="s">
        <v>945</v>
      </c>
      <c r="H22" s="241" t="s">
        <v>945</v>
      </c>
      <c r="I22" s="241" t="s">
        <v>945</v>
      </c>
      <c r="J22" s="241" t="s">
        <v>945</v>
      </c>
      <c r="K22" s="241"/>
      <c r="L22" s="241" t="s">
        <v>945</v>
      </c>
      <c r="M22" s="241" t="s">
        <v>945</v>
      </c>
      <c r="N22" s="241" t="s">
        <v>945</v>
      </c>
      <c r="O22" s="241" t="s">
        <v>945</v>
      </c>
      <c r="P22" s="241" t="s">
        <v>945</v>
      </c>
      <c r="Q22" s="241" t="s">
        <v>945</v>
      </c>
      <c r="R22" s="241" t="s">
        <v>945</v>
      </c>
      <c r="S22" s="241" t="s">
        <v>945</v>
      </c>
      <c r="T22" s="241" t="s">
        <v>945</v>
      </c>
      <c r="U22" s="241" t="s">
        <v>945</v>
      </c>
      <c r="V22" s="241" t="s">
        <v>945</v>
      </c>
      <c r="W22" s="241" t="s">
        <v>945</v>
      </c>
      <c r="X22" s="241" t="s">
        <v>945</v>
      </c>
      <c r="Y22" s="241" t="s">
        <v>945</v>
      </c>
      <c r="Z22" s="241" t="s">
        <v>945</v>
      </c>
      <c r="AA22" s="241" t="s">
        <v>945</v>
      </c>
      <c r="AB22" s="241" t="s">
        <v>945</v>
      </c>
      <c r="AC22" s="241" t="s">
        <v>945</v>
      </c>
      <c r="AD22" s="241" t="s">
        <v>945</v>
      </c>
      <c r="AE22" s="241" t="s">
        <v>945</v>
      </c>
      <c r="AF22" s="241" t="s">
        <v>945</v>
      </c>
      <c r="AG22" s="241" t="s">
        <v>945</v>
      </c>
      <c r="AH22" s="241" t="s">
        <v>945</v>
      </c>
      <c r="AI22" s="241"/>
      <c r="AJ22" s="241" t="s">
        <v>945</v>
      </c>
      <c r="AK22" s="241" t="s">
        <v>945</v>
      </c>
      <c r="AL22" s="241" t="s">
        <v>945</v>
      </c>
      <c r="AM22" s="241" t="s">
        <v>945</v>
      </c>
      <c r="AN22" s="241" t="s">
        <v>945</v>
      </c>
      <c r="AO22" s="241" t="s">
        <v>945</v>
      </c>
      <c r="AP22" s="241" t="s">
        <v>945</v>
      </c>
      <c r="AQ22" s="241" t="s">
        <v>945</v>
      </c>
      <c r="AR22" s="241" t="s">
        <v>945</v>
      </c>
      <c r="AS22" s="241" t="s">
        <v>945</v>
      </c>
      <c r="AT22" s="241" t="s">
        <v>945</v>
      </c>
      <c r="AU22" s="241" t="s">
        <v>945</v>
      </c>
      <c r="AV22" s="241" t="s">
        <v>945</v>
      </c>
      <c r="AW22" s="241" t="s">
        <v>945</v>
      </c>
      <c r="AX22" s="241" t="s">
        <v>945</v>
      </c>
      <c r="AY22" s="241"/>
      <c r="AZ22" s="241" t="s">
        <v>945</v>
      </c>
      <c r="BA22" s="241" t="s">
        <v>945</v>
      </c>
      <c r="BB22" s="241" t="s">
        <v>945</v>
      </c>
      <c r="BC22" s="241" t="s">
        <v>945</v>
      </c>
      <c r="BD22" s="241" t="s">
        <v>945</v>
      </c>
      <c r="BE22" s="241" t="s">
        <v>945</v>
      </c>
      <c r="BF22" s="241" t="s">
        <v>945</v>
      </c>
      <c r="BG22" s="241"/>
      <c r="BH22" s="241" t="s">
        <v>945</v>
      </c>
      <c r="BI22" s="241" t="s">
        <v>945</v>
      </c>
      <c r="BJ22" s="241" t="s">
        <v>945</v>
      </c>
      <c r="BK22" s="241" t="s">
        <v>945</v>
      </c>
      <c r="BL22" s="241" t="s">
        <v>945</v>
      </c>
      <c r="BM22" s="241" t="s">
        <v>945</v>
      </c>
      <c r="BN22" s="241" t="s">
        <v>945</v>
      </c>
      <c r="BO22" s="241" t="s">
        <v>945</v>
      </c>
      <c r="BP22" s="241" t="s">
        <v>945</v>
      </c>
      <c r="BQ22" s="241" t="s">
        <v>945</v>
      </c>
      <c r="BR22" s="241" t="s">
        <v>945</v>
      </c>
      <c r="BS22" s="241" t="s">
        <v>945</v>
      </c>
      <c r="BT22" s="241" t="s">
        <v>945</v>
      </c>
      <c r="BU22" s="241" t="s">
        <v>945</v>
      </c>
      <c r="BV22" s="241" t="s">
        <v>945</v>
      </c>
      <c r="BW22" s="241"/>
      <c r="BX22" s="241" t="s">
        <v>945</v>
      </c>
      <c r="BY22" s="241" t="s">
        <v>945</v>
      </c>
      <c r="BZ22" s="241" t="s">
        <v>945</v>
      </c>
      <c r="CA22" s="241" t="s">
        <v>945</v>
      </c>
      <c r="CB22" s="241" t="s">
        <v>945</v>
      </c>
      <c r="CC22" s="241" t="s">
        <v>945</v>
      </c>
      <c r="CD22" s="241" t="s">
        <v>945</v>
      </c>
      <c r="CE22" s="241" t="s">
        <v>945</v>
      </c>
      <c r="CF22" s="241" t="s">
        <v>945</v>
      </c>
      <c r="CG22" s="241" t="s">
        <v>945</v>
      </c>
      <c r="CH22" s="241" t="s">
        <v>945</v>
      </c>
      <c r="CI22" s="241" t="s">
        <v>945</v>
      </c>
      <c r="CJ22" s="241" t="s">
        <v>945</v>
      </c>
      <c r="CK22" s="241" t="s">
        <v>945</v>
      </c>
      <c r="CL22" s="241" t="e">
        <f t="shared" si="2"/>
        <v>#VALUE!</v>
      </c>
      <c r="CM22" s="241" t="s">
        <v>945</v>
      </c>
      <c r="CN22" s="241" t="s">
        <v>945</v>
      </c>
      <c r="CO22" s="217"/>
    </row>
    <row r="23" spans="1:93" ht="47.25" hidden="1">
      <c r="A23" s="239" t="s">
        <v>948</v>
      </c>
      <c r="B23" s="240" t="s">
        <v>949</v>
      </c>
      <c r="C23" s="241" t="s">
        <v>945</v>
      </c>
      <c r="D23" s="241" t="s">
        <v>945</v>
      </c>
      <c r="E23" s="241" t="s">
        <v>945</v>
      </c>
      <c r="F23" s="241" t="s">
        <v>945</v>
      </c>
      <c r="G23" s="241" t="s">
        <v>945</v>
      </c>
      <c r="H23" s="241" t="s">
        <v>945</v>
      </c>
      <c r="I23" s="241" t="s">
        <v>945</v>
      </c>
      <c r="J23" s="241" t="s">
        <v>945</v>
      </c>
      <c r="K23" s="241"/>
      <c r="L23" s="241" t="s">
        <v>945</v>
      </c>
      <c r="M23" s="241" t="s">
        <v>945</v>
      </c>
      <c r="N23" s="241" t="s">
        <v>945</v>
      </c>
      <c r="O23" s="241" t="s">
        <v>945</v>
      </c>
      <c r="P23" s="241" t="s">
        <v>945</v>
      </c>
      <c r="Q23" s="241" t="s">
        <v>945</v>
      </c>
      <c r="R23" s="241" t="s">
        <v>945</v>
      </c>
      <c r="S23" s="241" t="s">
        <v>945</v>
      </c>
      <c r="T23" s="241" t="s">
        <v>945</v>
      </c>
      <c r="U23" s="241" t="s">
        <v>945</v>
      </c>
      <c r="V23" s="241" t="s">
        <v>945</v>
      </c>
      <c r="W23" s="241" t="s">
        <v>945</v>
      </c>
      <c r="X23" s="241" t="s">
        <v>945</v>
      </c>
      <c r="Y23" s="241" t="s">
        <v>945</v>
      </c>
      <c r="Z23" s="241" t="s">
        <v>945</v>
      </c>
      <c r="AA23" s="241" t="s">
        <v>945</v>
      </c>
      <c r="AB23" s="241" t="s">
        <v>945</v>
      </c>
      <c r="AC23" s="241" t="s">
        <v>945</v>
      </c>
      <c r="AD23" s="241" t="s">
        <v>945</v>
      </c>
      <c r="AE23" s="241" t="s">
        <v>945</v>
      </c>
      <c r="AF23" s="241" t="s">
        <v>945</v>
      </c>
      <c r="AG23" s="241" t="s">
        <v>945</v>
      </c>
      <c r="AH23" s="241" t="s">
        <v>945</v>
      </c>
      <c r="AI23" s="241"/>
      <c r="AJ23" s="241" t="s">
        <v>945</v>
      </c>
      <c r="AK23" s="241" t="s">
        <v>945</v>
      </c>
      <c r="AL23" s="241" t="s">
        <v>945</v>
      </c>
      <c r="AM23" s="241" t="s">
        <v>945</v>
      </c>
      <c r="AN23" s="241" t="s">
        <v>945</v>
      </c>
      <c r="AO23" s="241" t="s">
        <v>945</v>
      </c>
      <c r="AP23" s="241" t="s">
        <v>945</v>
      </c>
      <c r="AQ23" s="241" t="s">
        <v>945</v>
      </c>
      <c r="AR23" s="241" t="s">
        <v>945</v>
      </c>
      <c r="AS23" s="241" t="s">
        <v>945</v>
      </c>
      <c r="AT23" s="241" t="s">
        <v>945</v>
      </c>
      <c r="AU23" s="241" t="s">
        <v>945</v>
      </c>
      <c r="AV23" s="241" t="s">
        <v>945</v>
      </c>
      <c r="AW23" s="241" t="s">
        <v>945</v>
      </c>
      <c r="AX23" s="241" t="s">
        <v>945</v>
      </c>
      <c r="AY23" s="241"/>
      <c r="AZ23" s="241" t="s">
        <v>945</v>
      </c>
      <c r="BA23" s="241" t="s">
        <v>945</v>
      </c>
      <c r="BB23" s="241" t="s">
        <v>945</v>
      </c>
      <c r="BC23" s="241" t="s">
        <v>945</v>
      </c>
      <c r="BD23" s="241" t="s">
        <v>945</v>
      </c>
      <c r="BE23" s="241" t="s">
        <v>945</v>
      </c>
      <c r="BF23" s="241" t="s">
        <v>945</v>
      </c>
      <c r="BG23" s="241"/>
      <c r="BH23" s="241" t="s">
        <v>945</v>
      </c>
      <c r="BI23" s="241" t="s">
        <v>945</v>
      </c>
      <c r="BJ23" s="241" t="s">
        <v>945</v>
      </c>
      <c r="BK23" s="241" t="s">
        <v>945</v>
      </c>
      <c r="BL23" s="241" t="s">
        <v>945</v>
      </c>
      <c r="BM23" s="241" t="s">
        <v>945</v>
      </c>
      <c r="BN23" s="241" t="s">
        <v>945</v>
      </c>
      <c r="BO23" s="241" t="s">
        <v>945</v>
      </c>
      <c r="BP23" s="241" t="s">
        <v>945</v>
      </c>
      <c r="BQ23" s="241" t="s">
        <v>945</v>
      </c>
      <c r="BR23" s="241" t="s">
        <v>945</v>
      </c>
      <c r="BS23" s="241" t="s">
        <v>945</v>
      </c>
      <c r="BT23" s="241" t="s">
        <v>945</v>
      </c>
      <c r="BU23" s="241" t="s">
        <v>945</v>
      </c>
      <c r="BV23" s="241" t="s">
        <v>945</v>
      </c>
      <c r="BW23" s="241"/>
      <c r="BX23" s="241" t="s">
        <v>945</v>
      </c>
      <c r="BY23" s="241" t="s">
        <v>945</v>
      </c>
      <c r="BZ23" s="241" t="s">
        <v>945</v>
      </c>
      <c r="CA23" s="241" t="s">
        <v>945</v>
      </c>
      <c r="CB23" s="241" t="s">
        <v>945</v>
      </c>
      <c r="CC23" s="241" t="s">
        <v>945</v>
      </c>
      <c r="CD23" s="241" t="s">
        <v>945</v>
      </c>
      <c r="CE23" s="241" t="s">
        <v>945</v>
      </c>
      <c r="CF23" s="241" t="s">
        <v>945</v>
      </c>
      <c r="CG23" s="241" t="s">
        <v>945</v>
      </c>
      <c r="CH23" s="241" t="s">
        <v>945</v>
      </c>
      <c r="CI23" s="241" t="s">
        <v>945</v>
      </c>
      <c r="CJ23" s="241" t="s">
        <v>945</v>
      </c>
      <c r="CK23" s="241" t="s">
        <v>945</v>
      </c>
      <c r="CL23" s="241" t="e">
        <f t="shared" si="2"/>
        <v>#VALUE!</v>
      </c>
      <c r="CM23" s="241" t="s">
        <v>945</v>
      </c>
      <c r="CN23" s="241" t="s">
        <v>945</v>
      </c>
      <c r="CO23" s="217"/>
    </row>
    <row r="24" spans="1:93" ht="94.5" hidden="1">
      <c r="A24" s="239" t="s">
        <v>950</v>
      </c>
      <c r="B24" s="240" t="s">
        <v>951</v>
      </c>
      <c r="C24" s="241" t="s">
        <v>945</v>
      </c>
      <c r="D24" s="241" t="s">
        <v>945</v>
      </c>
      <c r="E24" s="241" t="s">
        <v>945</v>
      </c>
      <c r="F24" s="241" t="s">
        <v>945</v>
      </c>
      <c r="G24" s="241" t="s">
        <v>945</v>
      </c>
      <c r="H24" s="241" t="s">
        <v>945</v>
      </c>
      <c r="I24" s="241" t="s">
        <v>945</v>
      </c>
      <c r="J24" s="241" t="s">
        <v>945</v>
      </c>
      <c r="K24" s="241"/>
      <c r="L24" s="241" t="s">
        <v>945</v>
      </c>
      <c r="M24" s="241" t="s">
        <v>945</v>
      </c>
      <c r="N24" s="241" t="s">
        <v>945</v>
      </c>
      <c r="O24" s="241" t="s">
        <v>945</v>
      </c>
      <c r="P24" s="241" t="s">
        <v>945</v>
      </c>
      <c r="Q24" s="241" t="s">
        <v>945</v>
      </c>
      <c r="R24" s="241" t="s">
        <v>945</v>
      </c>
      <c r="S24" s="241" t="s">
        <v>945</v>
      </c>
      <c r="T24" s="241" t="s">
        <v>945</v>
      </c>
      <c r="U24" s="241" t="s">
        <v>945</v>
      </c>
      <c r="V24" s="241" t="s">
        <v>945</v>
      </c>
      <c r="W24" s="241" t="s">
        <v>945</v>
      </c>
      <c r="X24" s="241" t="s">
        <v>945</v>
      </c>
      <c r="Y24" s="241" t="s">
        <v>945</v>
      </c>
      <c r="Z24" s="241" t="s">
        <v>945</v>
      </c>
      <c r="AA24" s="241" t="s">
        <v>945</v>
      </c>
      <c r="AB24" s="241" t="s">
        <v>945</v>
      </c>
      <c r="AC24" s="241" t="s">
        <v>945</v>
      </c>
      <c r="AD24" s="241" t="s">
        <v>945</v>
      </c>
      <c r="AE24" s="241" t="s">
        <v>945</v>
      </c>
      <c r="AF24" s="241" t="s">
        <v>945</v>
      </c>
      <c r="AG24" s="241" t="s">
        <v>945</v>
      </c>
      <c r="AH24" s="241" t="s">
        <v>945</v>
      </c>
      <c r="AI24" s="241"/>
      <c r="AJ24" s="241" t="s">
        <v>945</v>
      </c>
      <c r="AK24" s="241" t="s">
        <v>945</v>
      </c>
      <c r="AL24" s="241" t="s">
        <v>945</v>
      </c>
      <c r="AM24" s="241" t="s">
        <v>945</v>
      </c>
      <c r="AN24" s="241" t="s">
        <v>945</v>
      </c>
      <c r="AO24" s="241" t="s">
        <v>945</v>
      </c>
      <c r="AP24" s="241" t="s">
        <v>945</v>
      </c>
      <c r="AQ24" s="241" t="s">
        <v>945</v>
      </c>
      <c r="AR24" s="241" t="s">
        <v>945</v>
      </c>
      <c r="AS24" s="241" t="s">
        <v>945</v>
      </c>
      <c r="AT24" s="241" t="s">
        <v>945</v>
      </c>
      <c r="AU24" s="241" t="s">
        <v>945</v>
      </c>
      <c r="AV24" s="241" t="s">
        <v>945</v>
      </c>
      <c r="AW24" s="241" t="s">
        <v>945</v>
      </c>
      <c r="AX24" s="241" t="s">
        <v>945</v>
      </c>
      <c r="AY24" s="241"/>
      <c r="AZ24" s="241" t="s">
        <v>945</v>
      </c>
      <c r="BA24" s="241" t="s">
        <v>945</v>
      </c>
      <c r="BB24" s="241" t="s">
        <v>945</v>
      </c>
      <c r="BC24" s="241" t="s">
        <v>945</v>
      </c>
      <c r="BD24" s="241" t="s">
        <v>945</v>
      </c>
      <c r="BE24" s="241" t="s">
        <v>945</v>
      </c>
      <c r="BF24" s="241" t="s">
        <v>945</v>
      </c>
      <c r="BG24" s="241"/>
      <c r="BH24" s="241" t="s">
        <v>945</v>
      </c>
      <c r="BI24" s="241" t="s">
        <v>945</v>
      </c>
      <c r="BJ24" s="241" t="s">
        <v>945</v>
      </c>
      <c r="BK24" s="241" t="s">
        <v>945</v>
      </c>
      <c r="BL24" s="241" t="s">
        <v>945</v>
      </c>
      <c r="BM24" s="241" t="s">
        <v>945</v>
      </c>
      <c r="BN24" s="241" t="s">
        <v>945</v>
      </c>
      <c r="BO24" s="241" t="s">
        <v>945</v>
      </c>
      <c r="BP24" s="241" t="s">
        <v>945</v>
      </c>
      <c r="BQ24" s="241" t="s">
        <v>945</v>
      </c>
      <c r="BR24" s="241" t="s">
        <v>945</v>
      </c>
      <c r="BS24" s="241" t="s">
        <v>945</v>
      </c>
      <c r="BT24" s="241" t="s">
        <v>945</v>
      </c>
      <c r="BU24" s="241" t="s">
        <v>945</v>
      </c>
      <c r="BV24" s="241" t="s">
        <v>945</v>
      </c>
      <c r="BW24" s="241"/>
      <c r="BX24" s="241" t="s">
        <v>945</v>
      </c>
      <c r="BY24" s="241" t="s">
        <v>945</v>
      </c>
      <c r="BZ24" s="241" t="s">
        <v>945</v>
      </c>
      <c r="CA24" s="241" t="s">
        <v>945</v>
      </c>
      <c r="CB24" s="241" t="s">
        <v>945</v>
      </c>
      <c r="CC24" s="241" t="s">
        <v>945</v>
      </c>
      <c r="CD24" s="241" t="s">
        <v>945</v>
      </c>
      <c r="CE24" s="241" t="s">
        <v>945</v>
      </c>
      <c r="CF24" s="241" t="s">
        <v>945</v>
      </c>
      <c r="CG24" s="241" t="s">
        <v>945</v>
      </c>
      <c r="CH24" s="241" t="s">
        <v>945</v>
      </c>
      <c r="CI24" s="241" t="s">
        <v>945</v>
      </c>
      <c r="CJ24" s="241" t="s">
        <v>945</v>
      </c>
      <c r="CK24" s="241" t="s">
        <v>945</v>
      </c>
      <c r="CL24" s="241" t="e">
        <f t="shared" si="2"/>
        <v>#VALUE!</v>
      </c>
      <c r="CM24" s="241" t="s">
        <v>945</v>
      </c>
      <c r="CN24" s="241" t="s">
        <v>945</v>
      </c>
      <c r="CO24" s="217"/>
    </row>
    <row r="25" spans="1:93" ht="47.25" hidden="1">
      <c r="A25" s="239" t="s">
        <v>952</v>
      </c>
      <c r="B25" s="240" t="s">
        <v>953</v>
      </c>
      <c r="C25" s="241" t="s">
        <v>945</v>
      </c>
      <c r="D25" s="241" t="s">
        <v>945</v>
      </c>
      <c r="E25" s="241" t="s">
        <v>945</v>
      </c>
      <c r="F25" s="241" t="s">
        <v>945</v>
      </c>
      <c r="G25" s="241" t="s">
        <v>945</v>
      </c>
      <c r="H25" s="241" t="s">
        <v>945</v>
      </c>
      <c r="I25" s="241" t="s">
        <v>945</v>
      </c>
      <c r="J25" s="241" t="s">
        <v>945</v>
      </c>
      <c r="K25" s="241"/>
      <c r="L25" s="241" t="s">
        <v>945</v>
      </c>
      <c r="M25" s="241" t="s">
        <v>945</v>
      </c>
      <c r="N25" s="241" t="s">
        <v>945</v>
      </c>
      <c r="O25" s="241" t="s">
        <v>945</v>
      </c>
      <c r="P25" s="241" t="s">
        <v>945</v>
      </c>
      <c r="Q25" s="241" t="s">
        <v>945</v>
      </c>
      <c r="R25" s="241" t="s">
        <v>945</v>
      </c>
      <c r="S25" s="241" t="s">
        <v>945</v>
      </c>
      <c r="T25" s="241" t="s">
        <v>945</v>
      </c>
      <c r="U25" s="241" t="s">
        <v>945</v>
      </c>
      <c r="V25" s="241" t="s">
        <v>945</v>
      </c>
      <c r="W25" s="241" t="s">
        <v>945</v>
      </c>
      <c r="X25" s="241" t="s">
        <v>945</v>
      </c>
      <c r="Y25" s="241" t="s">
        <v>945</v>
      </c>
      <c r="Z25" s="241" t="s">
        <v>945</v>
      </c>
      <c r="AA25" s="241" t="s">
        <v>945</v>
      </c>
      <c r="AB25" s="241" t="s">
        <v>945</v>
      </c>
      <c r="AC25" s="241" t="s">
        <v>945</v>
      </c>
      <c r="AD25" s="241" t="s">
        <v>945</v>
      </c>
      <c r="AE25" s="241" t="s">
        <v>945</v>
      </c>
      <c r="AF25" s="241" t="s">
        <v>945</v>
      </c>
      <c r="AG25" s="241" t="s">
        <v>945</v>
      </c>
      <c r="AH25" s="241" t="s">
        <v>945</v>
      </c>
      <c r="AI25" s="241"/>
      <c r="AJ25" s="241" t="s">
        <v>945</v>
      </c>
      <c r="AK25" s="241" t="s">
        <v>945</v>
      </c>
      <c r="AL25" s="241" t="s">
        <v>945</v>
      </c>
      <c r="AM25" s="241" t="s">
        <v>945</v>
      </c>
      <c r="AN25" s="241" t="s">
        <v>945</v>
      </c>
      <c r="AO25" s="241" t="s">
        <v>945</v>
      </c>
      <c r="AP25" s="241" t="s">
        <v>945</v>
      </c>
      <c r="AQ25" s="241" t="s">
        <v>945</v>
      </c>
      <c r="AR25" s="241" t="s">
        <v>945</v>
      </c>
      <c r="AS25" s="241" t="s">
        <v>945</v>
      </c>
      <c r="AT25" s="241" t="s">
        <v>945</v>
      </c>
      <c r="AU25" s="241" t="s">
        <v>945</v>
      </c>
      <c r="AV25" s="241" t="s">
        <v>945</v>
      </c>
      <c r="AW25" s="241" t="s">
        <v>945</v>
      </c>
      <c r="AX25" s="241" t="s">
        <v>945</v>
      </c>
      <c r="AY25" s="241"/>
      <c r="AZ25" s="241" t="s">
        <v>945</v>
      </c>
      <c r="BA25" s="241" t="s">
        <v>945</v>
      </c>
      <c r="BB25" s="241" t="s">
        <v>945</v>
      </c>
      <c r="BC25" s="241" t="s">
        <v>945</v>
      </c>
      <c r="BD25" s="241" t="s">
        <v>945</v>
      </c>
      <c r="BE25" s="241" t="s">
        <v>945</v>
      </c>
      <c r="BF25" s="241" t="s">
        <v>945</v>
      </c>
      <c r="BG25" s="241"/>
      <c r="BH25" s="241" t="s">
        <v>945</v>
      </c>
      <c r="BI25" s="241" t="s">
        <v>945</v>
      </c>
      <c r="BJ25" s="241" t="s">
        <v>945</v>
      </c>
      <c r="BK25" s="241" t="s">
        <v>945</v>
      </c>
      <c r="BL25" s="241" t="s">
        <v>945</v>
      </c>
      <c r="BM25" s="241" t="s">
        <v>945</v>
      </c>
      <c r="BN25" s="241" t="s">
        <v>945</v>
      </c>
      <c r="BO25" s="241" t="s">
        <v>945</v>
      </c>
      <c r="BP25" s="241" t="s">
        <v>945</v>
      </c>
      <c r="BQ25" s="241" t="s">
        <v>945</v>
      </c>
      <c r="BR25" s="241" t="s">
        <v>945</v>
      </c>
      <c r="BS25" s="241" t="s">
        <v>945</v>
      </c>
      <c r="BT25" s="241" t="s">
        <v>945</v>
      </c>
      <c r="BU25" s="241" t="s">
        <v>945</v>
      </c>
      <c r="BV25" s="241" t="s">
        <v>945</v>
      </c>
      <c r="BW25" s="241"/>
      <c r="BX25" s="241" t="s">
        <v>945</v>
      </c>
      <c r="BY25" s="241" t="s">
        <v>945</v>
      </c>
      <c r="BZ25" s="241" t="s">
        <v>945</v>
      </c>
      <c r="CA25" s="241" t="s">
        <v>945</v>
      </c>
      <c r="CB25" s="241" t="s">
        <v>945</v>
      </c>
      <c r="CC25" s="241" t="s">
        <v>945</v>
      </c>
      <c r="CD25" s="241" t="s">
        <v>945</v>
      </c>
      <c r="CE25" s="241" t="s">
        <v>945</v>
      </c>
      <c r="CF25" s="241" t="s">
        <v>945</v>
      </c>
      <c r="CG25" s="241" t="s">
        <v>945</v>
      </c>
      <c r="CH25" s="241" t="s">
        <v>945</v>
      </c>
      <c r="CI25" s="241" t="s">
        <v>945</v>
      </c>
      <c r="CJ25" s="241" t="s">
        <v>945</v>
      </c>
      <c r="CK25" s="241" t="s">
        <v>945</v>
      </c>
      <c r="CL25" s="241" t="e">
        <f t="shared" si="2"/>
        <v>#VALUE!</v>
      </c>
      <c r="CM25" s="241" t="s">
        <v>945</v>
      </c>
      <c r="CN25" s="241" t="s">
        <v>945</v>
      </c>
      <c r="CO25" s="217"/>
    </row>
    <row r="26" spans="1:93" ht="63" hidden="1">
      <c r="A26" s="239" t="s">
        <v>954</v>
      </c>
      <c r="B26" s="240" t="s">
        <v>955</v>
      </c>
      <c r="C26" s="241" t="s">
        <v>945</v>
      </c>
      <c r="D26" s="241" t="s">
        <v>945</v>
      </c>
      <c r="E26" s="241" t="s">
        <v>945</v>
      </c>
      <c r="F26" s="241" t="s">
        <v>945</v>
      </c>
      <c r="G26" s="241" t="s">
        <v>945</v>
      </c>
      <c r="H26" s="241" t="s">
        <v>945</v>
      </c>
      <c r="I26" s="241" t="s">
        <v>945</v>
      </c>
      <c r="J26" s="241" t="s">
        <v>945</v>
      </c>
      <c r="K26" s="241"/>
      <c r="L26" s="241" t="s">
        <v>945</v>
      </c>
      <c r="M26" s="241" t="s">
        <v>945</v>
      </c>
      <c r="N26" s="241" t="s">
        <v>945</v>
      </c>
      <c r="O26" s="241" t="s">
        <v>945</v>
      </c>
      <c r="P26" s="241" t="s">
        <v>945</v>
      </c>
      <c r="Q26" s="241" t="s">
        <v>945</v>
      </c>
      <c r="R26" s="241" t="s">
        <v>945</v>
      </c>
      <c r="S26" s="241" t="s">
        <v>945</v>
      </c>
      <c r="T26" s="241" t="s">
        <v>945</v>
      </c>
      <c r="U26" s="241" t="s">
        <v>945</v>
      </c>
      <c r="V26" s="241" t="s">
        <v>945</v>
      </c>
      <c r="W26" s="241" t="s">
        <v>945</v>
      </c>
      <c r="X26" s="241" t="s">
        <v>945</v>
      </c>
      <c r="Y26" s="241" t="s">
        <v>945</v>
      </c>
      <c r="Z26" s="241" t="s">
        <v>945</v>
      </c>
      <c r="AA26" s="241" t="s">
        <v>945</v>
      </c>
      <c r="AB26" s="241" t="s">
        <v>945</v>
      </c>
      <c r="AC26" s="241" t="s">
        <v>945</v>
      </c>
      <c r="AD26" s="241" t="s">
        <v>945</v>
      </c>
      <c r="AE26" s="241" t="s">
        <v>945</v>
      </c>
      <c r="AF26" s="241" t="s">
        <v>945</v>
      </c>
      <c r="AG26" s="241" t="s">
        <v>945</v>
      </c>
      <c r="AH26" s="241" t="s">
        <v>945</v>
      </c>
      <c r="AI26" s="241"/>
      <c r="AJ26" s="241" t="s">
        <v>945</v>
      </c>
      <c r="AK26" s="241" t="s">
        <v>945</v>
      </c>
      <c r="AL26" s="241" t="s">
        <v>945</v>
      </c>
      <c r="AM26" s="241" t="s">
        <v>945</v>
      </c>
      <c r="AN26" s="241" t="s">
        <v>945</v>
      </c>
      <c r="AO26" s="241" t="s">
        <v>945</v>
      </c>
      <c r="AP26" s="241" t="s">
        <v>945</v>
      </c>
      <c r="AQ26" s="241" t="s">
        <v>945</v>
      </c>
      <c r="AR26" s="241" t="s">
        <v>945</v>
      </c>
      <c r="AS26" s="241" t="s">
        <v>945</v>
      </c>
      <c r="AT26" s="241" t="s">
        <v>945</v>
      </c>
      <c r="AU26" s="241" t="s">
        <v>945</v>
      </c>
      <c r="AV26" s="241" t="s">
        <v>945</v>
      </c>
      <c r="AW26" s="241" t="s">
        <v>945</v>
      </c>
      <c r="AX26" s="241" t="s">
        <v>945</v>
      </c>
      <c r="AY26" s="241"/>
      <c r="AZ26" s="241" t="s">
        <v>945</v>
      </c>
      <c r="BA26" s="241" t="s">
        <v>945</v>
      </c>
      <c r="BB26" s="241" t="s">
        <v>945</v>
      </c>
      <c r="BC26" s="241" t="s">
        <v>945</v>
      </c>
      <c r="BD26" s="241" t="s">
        <v>945</v>
      </c>
      <c r="BE26" s="241" t="s">
        <v>945</v>
      </c>
      <c r="BF26" s="241" t="s">
        <v>945</v>
      </c>
      <c r="BG26" s="241"/>
      <c r="BH26" s="241" t="s">
        <v>945</v>
      </c>
      <c r="BI26" s="241" t="s">
        <v>945</v>
      </c>
      <c r="BJ26" s="241" t="s">
        <v>945</v>
      </c>
      <c r="BK26" s="241" t="s">
        <v>945</v>
      </c>
      <c r="BL26" s="241" t="s">
        <v>945</v>
      </c>
      <c r="BM26" s="241" t="s">
        <v>945</v>
      </c>
      <c r="BN26" s="241" t="s">
        <v>945</v>
      </c>
      <c r="BO26" s="241" t="s">
        <v>945</v>
      </c>
      <c r="BP26" s="241" t="s">
        <v>945</v>
      </c>
      <c r="BQ26" s="241" t="s">
        <v>945</v>
      </c>
      <c r="BR26" s="241" t="s">
        <v>945</v>
      </c>
      <c r="BS26" s="241" t="s">
        <v>945</v>
      </c>
      <c r="BT26" s="241" t="s">
        <v>945</v>
      </c>
      <c r="BU26" s="241" t="s">
        <v>945</v>
      </c>
      <c r="BV26" s="241" t="s">
        <v>945</v>
      </c>
      <c r="BW26" s="241"/>
      <c r="BX26" s="241" t="s">
        <v>945</v>
      </c>
      <c r="BY26" s="241" t="s">
        <v>945</v>
      </c>
      <c r="BZ26" s="241" t="s">
        <v>945</v>
      </c>
      <c r="CA26" s="241" t="s">
        <v>945</v>
      </c>
      <c r="CB26" s="241" t="s">
        <v>945</v>
      </c>
      <c r="CC26" s="241" t="s">
        <v>945</v>
      </c>
      <c r="CD26" s="241" t="s">
        <v>945</v>
      </c>
      <c r="CE26" s="241" t="s">
        <v>945</v>
      </c>
      <c r="CF26" s="241" t="s">
        <v>945</v>
      </c>
      <c r="CG26" s="241" t="s">
        <v>945</v>
      </c>
      <c r="CH26" s="241" t="s">
        <v>945</v>
      </c>
      <c r="CI26" s="241" t="s">
        <v>945</v>
      </c>
      <c r="CJ26" s="241" t="s">
        <v>945</v>
      </c>
      <c r="CK26" s="241" t="s">
        <v>945</v>
      </c>
      <c r="CL26" s="241" t="e">
        <f t="shared" si="2"/>
        <v>#VALUE!</v>
      </c>
      <c r="CM26" s="241" t="s">
        <v>945</v>
      </c>
      <c r="CN26" s="241" t="s">
        <v>945</v>
      </c>
      <c r="CO26" s="217"/>
    </row>
    <row r="27" spans="1:93" ht="31.5">
      <c r="A27" s="239" t="s">
        <v>956</v>
      </c>
      <c r="B27" s="242" t="s">
        <v>957</v>
      </c>
      <c r="C27" s="241" t="s">
        <v>945</v>
      </c>
      <c r="D27" s="241" t="s">
        <v>945</v>
      </c>
      <c r="E27" s="241" t="s">
        <v>945</v>
      </c>
      <c r="F27" s="241" t="s">
        <v>945</v>
      </c>
      <c r="G27" s="241" t="s">
        <v>945</v>
      </c>
      <c r="H27" s="241" t="s">
        <v>945</v>
      </c>
      <c r="I27" s="241" t="s">
        <v>945</v>
      </c>
      <c r="J27" s="241">
        <f>J44</f>
        <v>887</v>
      </c>
      <c r="K27" s="241">
        <f>K44</f>
        <v>31</v>
      </c>
      <c r="L27" s="241">
        <f>L44</f>
        <v>1</v>
      </c>
      <c r="M27" s="241" t="str">
        <f t="shared" ref="M27:R27" si="3">M44</f>
        <v>нд</v>
      </c>
      <c r="N27" s="241" t="str">
        <f t="shared" si="3"/>
        <v>нд</v>
      </c>
      <c r="O27" s="241" t="str">
        <f t="shared" si="3"/>
        <v>нд</v>
      </c>
      <c r="P27" s="241" t="str">
        <f t="shared" si="3"/>
        <v>нд</v>
      </c>
      <c r="Q27" s="241" t="str">
        <f t="shared" si="3"/>
        <v>нд</v>
      </c>
      <c r="R27" s="241">
        <f t="shared" si="3"/>
        <v>0</v>
      </c>
      <c r="S27" s="241">
        <f t="shared" ref="S27" si="4">S44</f>
        <v>1</v>
      </c>
      <c r="T27" s="241">
        <f>T44</f>
        <v>0</v>
      </c>
      <c r="U27" s="241" t="s">
        <v>945</v>
      </c>
      <c r="V27" s="241" t="s">
        <v>945</v>
      </c>
      <c r="W27" s="241" t="s">
        <v>945</v>
      </c>
      <c r="X27" s="241" t="s">
        <v>945</v>
      </c>
      <c r="Y27" s="241" t="s">
        <v>945</v>
      </c>
      <c r="Z27" s="241">
        <f>Z44</f>
        <v>0</v>
      </c>
      <c r="AA27" s="241">
        <f>AA44</f>
        <v>13</v>
      </c>
      <c r="AB27" s="241">
        <f>AB44</f>
        <v>0</v>
      </c>
      <c r="AC27" s="241" t="s">
        <v>945</v>
      </c>
      <c r="AD27" s="241" t="s">
        <v>945</v>
      </c>
      <c r="AE27" s="241" t="s">
        <v>945</v>
      </c>
      <c r="AF27" s="241" t="s">
        <v>945</v>
      </c>
      <c r="AG27" s="241" t="s">
        <v>945</v>
      </c>
      <c r="AH27" s="241" t="s">
        <v>945</v>
      </c>
      <c r="AI27" s="241" t="s">
        <v>945</v>
      </c>
      <c r="AJ27" s="241" t="s">
        <v>945</v>
      </c>
      <c r="AK27" s="241" t="s">
        <v>945</v>
      </c>
      <c r="AL27" s="241" t="s">
        <v>945</v>
      </c>
      <c r="AM27" s="241" t="s">
        <v>945</v>
      </c>
      <c r="AN27" s="241" t="s">
        <v>945</v>
      </c>
      <c r="AO27" s="241" t="s">
        <v>945</v>
      </c>
      <c r="AP27" s="241">
        <f>AP44</f>
        <v>0</v>
      </c>
      <c r="AQ27" s="241">
        <f>AQ44</f>
        <v>0</v>
      </c>
      <c r="AR27" s="241" t="s">
        <v>945</v>
      </c>
      <c r="AS27" s="241" t="s">
        <v>945</v>
      </c>
      <c r="AT27" s="241" t="s">
        <v>945</v>
      </c>
      <c r="AU27" s="241" t="s">
        <v>945</v>
      </c>
      <c r="AV27" s="241" t="s">
        <v>945</v>
      </c>
      <c r="AW27" s="241" t="s">
        <v>945</v>
      </c>
      <c r="AX27" s="241">
        <f>AX44</f>
        <v>0</v>
      </c>
      <c r="AY27" s="241">
        <f>AY44</f>
        <v>18</v>
      </c>
      <c r="AZ27" s="241">
        <f>AZ44</f>
        <v>1</v>
      </c>
      <c r="BA27" s="241" t="s">
        <v>945</v>
      </c>
      <c r="BB27" s="241" t="s">
        <v>945</v>
      </c>
      <c r="BC27" s="241" t="s">
        <v>945</v>
      </c>
      <c r="BD27" s="241" t="s">
        <v>945</v>
      </c>
      <c r="BE27" s="241" t="s">
        <v>945</v>
      </c>
      <c r="BF27" s="241">
        <f>BF44</f>
        <v>0</v>
      </c>
      <c r="BG27" s="241">
        <f>BG44</f>
        <v>1</v>
      </c>
      <c r="BH27" s="241">
        <f>BH44</f>
        <v>0</v>
      </c>
      <c r="BI27" s="241" t="s">
        <v>945</v>
      </c>
      <c r="BJ27" s="241" t="s">
        <v>945</v>
      </c>
      <c r="BK27" s="241" t="s">
        <v>945</v>
      </c>
      <c r="BL27" s="241" t="s">
        <v>945</v>
      </c>
      <c r="BM27" s="241" t="s">
        <v>945</v>
      </c>
      <c r="BN27" s="241">
        <f>BN44</f>
        <v>0</v>
      </c>
      <c r="BO27" s="241">
        <f>BO44</f>
        <v>13</v>
      </c>
      <c r="BP27" s="241">
        <f>BP44</f>
        <v>0</v>
      </c>
      <c r="BQ27" s="241" t="s">
        <v>945</v>
      </c>
      <c r="BR27" s="241" t="s">
        <v>945</v>
      </c>
      <c r="BS27" s="241" t="s">
        <v>945</v>
      </c>
      <c r="BT27" s="241" t="s">
        <v>945</v>
      </c>
      <c r="BU27" s="241" t="s">
        <v>945</v>
      </c>
      <c r="BV27" s="241" t="s">
        <v>945</v>
      </c>
      <c r="BW27" s="241" t="s">
        <v>945</v>
      </c>
      <c r="BX27" s="241" t="s">
        <v>945</v>
      </c>
      <c r="BY27" s="241" t="s">
        <v>945</v>
      </c>
      <c r="BZ27" s="241" t="s">
        <v>945</v>
      </c>
      <c r="CA27" s="241" t="s">
        <v>945</v>
      </c>
      <c r="CB27" s="241" t="s">
        <v>945</v>
      </c>
      <c r="CC27" s="241" t="s">
        <v>945</v>
      </c>
      <c r="CD27" s="241">
        <f>CD44</f>
        <v>0</v>
      </c>
      <c r="CE27" s="241">
        <f>CE44</f>
        <v>0</v>
      </c>
      <c r="CF27" s="241" t="s">
        <v>945</v>
      </c>
      <c r="CG27" s="241" t="s">
        <v>945</v>
      </c>
      <c r="CH27" s="241" t="s">
        <v>945</v>
      </c>
      <c r="CI27" s="241" t="s">
        <v>945</v>
      </c>
      <c r="CJ27" s="241" t="s">
        <v>945</v>
      </c>
      <c r="CK27" s="241" t="s">
        <v>945</v>
      </c>
      <c r="CL27" s="241">
        <f t="shared" si="2"/>
        <v>0</v>
      </c>
      <c r="CM27" s="241">
        <f>CM44</f>
        <v>0</v>
      </c>
      <c r="CN27" s="241" t="s">
        <v>945</v>
      </c>
      <c r="CO27" s="217"/>
    </row>
    <row r="28" spans="1:93" hidden="1">
      <c r="A28" s="239" t="s">
        <v>958</v>
      </c>
      <c r="B28" s="240" t="s">
        <v>959</v>
      </c>
      <c r="C28" s="241" t="s">
        <v>945</v>
      </c>
      <c r="D28" s="241" t="s">
        <v>945</v>
      </c>
      <c r="E28" s="241" t="s">
        <v>945</v>
      </c>
      <c r="F28" s="241" t="s">
        <v>945</v>
      </c>
      <c r="G28" s="241" t="s">
        <v>945</v>
      </c>
      <c r="H28" s="241" t="s">
        <v>945</v>
      </c>
      <c r="I28" s="241" t="s">
        <v>945</v>
      </c>
      <c r="J28" s="241" t="s">
        <v>945</v>
      </c>
      <c r="K28" s="241"/>
      <c r="L28" s="241" t="s">
        <v>945</v>
      </c>
      <c r="M28" s="241" t="s">
        <v>945</v>
      </c>
      <c r="N28" s="241" t="s">
        <v>945</v>
      </c>
      <c r="O28" s="241" t="s">
        <v>945</v>
      </c>
      <c r="P28" s="241" t="s">
        <v>945</v>
      </c>
      <c r="Q28" s="241" t="s">
        <v>945</v>
      </c>
      <c r="R28" s="241" t="s">
        <v>945</v>
      </c>
      <c r="S28" s="241" t="s">
        <v>945</v>
      </c>
      <c r="T28" s="241" t="s">
        <v>945</v>
      </c>
      <c r="U28" s="241" t="s">
        <v>945</v>
      </c>
      <c r="V28" s="241" t="s">
        <v>945</v>
      </c>
      <c r="W28" s="241" t="s">
        <v>945</v>
      </c>
      <c r="X28" s="241" t="s">
        <v>945</v>
      </c>
      <c r="Y28" s="241" t="s">
        <v>945</v>
      </c>
      <c r="Z28" s="241" t="s">
        <v>945</v>
      </c>
      <c r="AA28" s="241" t="s">
        <v>945</v>
      </c>
      <c r="AB28" s="241" t="s">
        <v>945</v>
      </c>
      <c r="AC28" s="241" t="s">
        <v>945</v>
      </c>
      <c r="AD28" s="241" t="s">
        <v>945</v>
      </c>
      <c r="AE28" s="241" t="s">
        <v>945</v>
      </c>
      <c r="AF28" s="241" t="s">
        <v>945</v>
      </c>
      <c r="AG28" s="241" t="s">
        <v>945</v>
      </c>
      <c r="AH28" s="241" t="s">
        <v>945</v>
      </c>
      <c r="AI28" s="241" t="s">
        <v>945</v>
      </c>
      <c r="AJ28" s="241" t="s">
        <v>945</v>
      </c>
      <c r="AK28" s="241" t="s">
        <v>945</v>
      </c>
      <c r="AL28" s="241" t="s">
        <v>945</v>
      </c>
      <c r="AM28" s="241" t="s">
        <v>945</v>
      </c>
      <c r="AN28" s="241" t="s">
        <v>945</v>
      </c>
      <c r="AO28" s="241" t="s">
        <v>945</v>
      </c>
      <c r="AP28" s="241" t="s">
        <v>945</v>
      </c>
      <c r="AQ28" s="241" t="s">
        <v>945</v>
      </c>
      <c r="AR28" s="241" t="s">
        <v>945</v>
      </c>
      <c r="AS28" s="241" t="s">
        <v>945</v>
      </c>
      <c r="AT28" s="241" t="s">
        <v>945</v>
      </c>
      <c r="AU28" s="241" t="s">
        <v>945</v>
      </c>
      <c r="AV28" s="241" t="s">
        <v>945</v>
      </c>
      <c r="AW28" s="241" t="s">
        <v>945</v>
      </c>
      <c r="AX28" s="241" t="s">
        <v>945</v>
      </c>
      <c r="AY28" s="241" t="s">
        <v>945</v>
      </c>
      <c r="AZ28" s="241" t="s">
        <v>945</v>
      </c>
      <c r="BA28" s="241" t="s">
        <v>945</v>
      </c>
      <c r="BB28" s="241" t="s">
        <v>945</v>
      </c>
      <c r="BC28" s="241" t="s">
        <v>945</v>
      </c>
      <c r="BD28" s="241" t="s">
        <v>945</v>
      </c>
      <c r="BE28" s="241" t="s">
        <v>945</v>
      </c>
      <c r="BF28" s="241" t="s">
        <v>945</v>
      </c>
      <c r="BG28" s="241"/>
      <c r="BH28" s="241" t="s">
        <v>945</v>
      </c>
      <c r="BI28" s="241" t="s">
        <v>945</v>
      </c>
      <c r="BJ28" s="241" t="s">
        <v>945</v>
      </c>
      <c r="BK28" s="241" t="s">
        <v>945</v>
      </c>
      <c r="BL28" s="241" t="s">
        <v>945</v>
      </c>
      <c r="BM28" s="241" t="s">
        <v>945</v>
      </c>
      <c r="BN28" s="241" t="s">
        <v>945</v>
      </c>
      <c r="BO28" s="241" t="s">
        <v>945</v>
      </c>
      <c r="BP28" s="241" t="s">
        <v>945</v>
      </c>
      <c r="BQ28" s="241" t="s">
        <v>945</v>
      </c>
      <c r="BR28" s="241" t="s">
        <v>945</v>
      </c>
      <c r="BS28" s="241" t="s">
        <v>945</v>
      </c>
      <c r="BT28" s="241" t="s">
        <v>945</v>
      </c>
      <c r="BU28" s="241" t="s">
        <v>945</v>
      </c>
      <c r="BV28" s="241" t="s">
        <v>945</v>
      </c>
      <c r="BW28" s="241" t="s">
        <v>945</v>
      </c>
      <c r="BX28" s="241" t="s">
        <v>945</v>
      </c>
      <c r="BY28" s="241" t="s">
        <v>945</v>
      </c>
      <c r="BZ28" s="241" t="s">
        <v>945</v>
      </c>
      <c r="CA28" s="241" t="s">
        <v>945</v>
      </c>
      <c r="CB28" s="241" t="s">
        <v>945</v>
      </c>
      <c r="CC28" s="241" t="s">
        <v>945</v>
      </c>
      <c r="CD28" s="241" t="s">
        <v>945</v>
      </c>
      <c r="CE28" s="241" t="s">
        <v>945</v>
      </c>
      <c r="CF28" s="241" t="s">
        <v>945</v>
      </c>
      <c r="CG28" s="241" t="s">
        <v>945</v>
      </c>
      <c r="CH28" s="241" t="s">
        <v>945</v>
      </c>
      <c r="CI28" s="241" t="s">
        <v>945</v>
      </c>
      <c r="CJ28" s="241" t="s">
        <v>945</v>
      </c>
      <c r="CK28" s="241" t="s">
        <v>945</v>
      </c>
      <c r="CL28" s="241" t="e">
        <f t="shared" si="2"/>
        <v>#VALUE!</v>
      </c>
      <c r="CM28" s="241" t="s">
        <v>945</v>
      </c>
      <c r="CN28" s="241" t="s">
        <v>945</v>
      </c>
      <c r="CO28" s="217"/>
    </row>
    <row r="29" spans="1:93" ht="47.25" hidden="1">
      <c r="A29" s="239" t="s">
        <v>175</v>
      </c>
      <c r="B29" s="240" t="s">
        <v>960</v>
      </c>
      <c r="C29" s="241" t="s">
        <v>945</v>
      </c>
      <c r="D29" s="241" t="s">
        <v>945</v>
      </c>
      <c r="E29" s="241" t="s">
        <v>945</v>
      </c>
      <c r="F29" s="241" t="s">
        <v>945</v>
      </c>
      <c r="G29" s="241" t="s">
        <v>945</v>
      </c>
      <c r="H29" s="241" t="s">
        <v>945</v>
      </c>
      <c r="I29" s="241" t="s">
        <v>945</v>
      </c>
      <c r="J29" s="241" t="s">
        <v>945</v>
      </c>
      <c r="K29" s="241"/>
      <c r="L29" s="241" t="s">
        <v>945</v>
      </c>
      <c r="M29" s="241" t="s">
        <v>945</v>
      </c>
      <c r="N29" s="241" t="s">
        <v>945</v>
      </c>
      <c r="O29" s="241" t="s">
        <v>945</v>
      </c>
      <c r="P29" s="241" t="s">
        <v>945</v>
      </c>
      <c r="Q29" s="241" t="s">
        <v>945</v>
      </c>
      <c r="R29" s="241" t="s">
        <v>945</v>
      </c>
      <c r="S29" s="241" t="s">
        <v>945</v>
      </c>
      <c r="T29" s="241" t="s">
        <v>945</v>
      </c>
      <c r="U29" s="241" t="s">
        <v>945</v>
      </c>
      <c r="V29" s="241" t="s">
        <v>945</v>
      </c>
      <c r="W29" s="241" t="s">
        <v>945</v>
      </c>
      <c r="X29" s="241" t="s">
        <v>945</v>
      </c>
      <c r="Y29" s="241" t="s">
        <v>945</v>
      </c>
      <c r="Z29" s="241" t="s">
        <v>945</v>
      </c>
      <c r="AA29" s="241" t="s">
        <v>945</v>
      </c>
      <c r="AB29" s="241" t="s">
        <v>945</v>
      </c>
      <c r="AC29" s="241" t="s">
        <v>945</v>
      </c>
      <c r="AD29" s="241" t="s">
        <v>945</v>
      </c>
      <c r="AE29" s="241" t="s">
        <v>945</v>
      </c>
      <c r="AF29" s="241" t="s">
        <v>945</v>
      </c>
      <c r="AG29" s="241" t="s">
        <v>945</v>
      </c>
      <c r="AH29" s="241" t="s">
        <v>945</v>
      </c>
      <c r="AI29" s="241" t="s">
        <v>945</v>
      </c>
      <c r="AJ29" s="241" t="s">
        <v>945</v>
      </c>
      <c r="AK29" s="241" t="s">
        <v>945</v>
      </c>
      <c r="AL29" s="241" t="s">
        <v>945</v>
      </c>
      <c r="AM29" s="241" t="s">
        <v>945</v>
      </c>
      <c r="AN29" s="241" t="s">
        <v>945</v>
      </c>
      <c r="AO29" s="241" t="s">
        <v>945</v>
      </c>
      <c r="AP29" s="241" t="s">
        <v>945</v>
      </c>
      <c r="AQ29" s="241" t="s">
        <v>945</v>
      </c>
      <c r="AR29" s="241" t="s">
        <v>945</v>
      </c>
      <c r="AS29" s="241" t="s">
        <v>945</v>
      </c>
      <c r="AT29" s="241" t="s">
        <v>945</v>
      </c>
      <c r="AU29" s="241" t="s">
        <v>945</v>
      </c>
      <c r="AV29" s="241" t="s">
        <v>945</v>
      </c>
      <c r="AW29" s="241" t="s">
        <v>945</v>
      </c>
      <c r="AX29" s="241" t="s">
        <v>945</v>
      </c>
      <c r="AY29" s="241" t="s">
        <v>945</v>
      </c>
      <c r="AZ29" s="241" t="s">
        <v>945</v>
      </c>
      <c r="BA29" s="241" t="s">
        <v>945</v>
      </c>
      <c r="BB29" s="241" t="s">
        <v>945</v>
      </c>
      <c r="BC29" s="241" t="s">
        <v>945</v>
      </c>
      <c r="BD29" s="241" t="s">
        <v>945</v>
      </c>
      <c r="BE29" s="241" t="s">
        <v>945</v>
      </c>
      <c r="BF29" s="241" t="s">
        <v>945</v>
      </c>
      <c r="BG29" s="241"/>
      <c r="BH29" s="241" t="s">
        <v>945</v>
      </c>
      <c r="BI29" s="241" t="s">
        <v>945</v>
      </c>
      <c r="BJ29" s="241" t="s">
        <v>945</v>
      </c>
      <c r="BK29" s="241" t="s">
        <v>945</v>
      </c>
      <c r="BL29" s="241" t="s">
        <v>945</v>
      </c>
      <c r="BM29" s="241" t="s">
        <v>945</v>
      </c>
      <c r="BN29" s="241" t="s">
        <v>945</v>
      </c>
      <c r="BO29" s="241" t="s">
        <v>945</v>
      </c>
      <c r="BP29" s="241" t="s">
        <v>945</v>
      </c>
      <c r="BQ29" s="241" t="s">
        <v>945</v>
      </c>
      <c r="BR29" s="241" t="s">
        <v>945</v>
      </c>
      <c r="BS29" s="241" t="s">
        <v>945</v>
      </c>
      <c r="BT29" s="241" t="s">
        <v>945</v>
      </c>
      <c r="BU29" s="241" t="s">
        <v>945</v>
      </c>
      <c r="BV29" s="241" t="s">
        <v>945</v>
      </c>
      <c r="BW29" s="241" t="s">
        <v>945</v>
      </c>
      <c r="BX29" s="241" t="s">
        <v>945</v>
      </c>
      <c r="BY29" s="241" t="s">
        <v>945</v>
      </c>
      <c r="BZ29" s="241" t="s">
        <v>945</v>
      </c>
      <c r="CA29" s="241" t="s">
        <v>945</v>
      </c>
      <c r="CB29" s="241" t="s">
        <v>945</v>
      </c>
      <c r="CC29" s="241" t="s">
        <v>945</v>
      </c>
      <c r="CD29" s="241" t="s">
        <v>945</v>
      </c>
      <c r="CE29" s="241" t="s">
        <v>945</v>
      </c>
      <c r="CF29" s="241" t="s">
        <v>945</v>
      </c>
      <c r="CG29" s="241" t="s">
        <v>945</v>
      </c>
      <c r="CH29" s="241" t="s">
        <v>945</v>
      </c>
      <c r="CI29" s="241" t="s">
        <v>945</v>
      </c>
      <c r="CJ29" s="241" t="s">
        <v>945</v>
      </c>
      <c r="CK29" s="241" t="s">
        <v>945</v>
      </c>
      <c r="CL29" s="241" t="e">
        <f t="shared" si="2"/>
        <v>#VALUE!</v>
      </c>
      <c r="CM29" s="241" t="s">
        <v>945</v>
      </c>
      <c r="CN29" s="241" t="s">
        <v>945</v>
      </c>
      <c r="CO29" s="217"/>
    </row>
    <row r="30" spans="1:93" ht="78.75" hidden="1">
      <c r="A30" s="239" t="s">
        <v>177</v>
      </c>
      <c r="B30" s="240" t="s">
        <v>961</v>
      </c>
      <c r="C30" s="241" t="s">
        <v>945</v>
      </c>
      <c r="D30" s="241" t="s">
        <v>945</v>
      </c>
      <c r="E30" s="241" t="s">
        <v>945</v>
      </c>
      <c r="F30" s="241" t="s">
        <v>945</v>
      </c>
      <c r="G30" s="241" t="s">
        <v>945</v>
      </c>
      <c r="H30" s="241" t="s">
        <v>945</v>
      </c>
      <c r="I30" s="241" t="s">
        <v>945</v>
      </c>
      <c r="J30" s="241" t="s">
        <v>945</v>
      </c>
      <c r="K30" s="241"/>
      <c r="L30" s="241" t="s">
        <v>945</v>
      </c>
      <c r="M30" s="241" t="s">
        <v>945</v>
      </c>
      <c r="N30" s="241" t="s">
        <v>945</v>
      </c>
      <c r="O30" s="241" t="s">
        <v>945</v>
      </c>
      <c r="P30" s="241" t="s">
        <v>945</v>
      </c>
      <c r="Q30" s="241" t="s">
        <v>945</v>
      </c>
      <c r="R30" s="241" t="s">
        <v>945</v>
      </c>
      <c r="S30" s="241" t="s">
        <v>945</v>
      </c>
      <c r="T30" s="241" t="s">
        <v>945</v>
      </c>
      <c r="U30" s="241" t="s">
        <v>945</v>
      </c>
      <c r="V30" s="241" t="s">
        <v>945</v>
      </c>
      <c r="W30" s="241" t="s">
        <v>945</v>
      </c>
      <c r="X30" s="241" t="s">
        <v>945</v>
      </c>
      <c r="Y30" s="241" t="s">
        <v>945</v>
      </c>
      <c r="Z30" s="241" t="s">
        <v>945</v>
      </c>
      <c r="AA30" s="241" t="s">
        <v>945</v>
      </c>
      <c r="AB30" s="241" t="s">
        <v>945</v>
      </c>
      <c r="AC30" s="241" t="s">
        <v>945</v>
      </c>
      <c r="AD30" s="241" t="s">
        <v>945</v>
      </c>
      <c r="AE30" s="241" t="s">
        <v>945</v>
      </c>
      <c r="AF30" s="241" t="s">
        <v>945</v>
      </c>
      <c r="AG30" s="241" t="s">
        <v>945</v>
      </c>
      <c r="AH30" s="241" t="s">
        <v>945</v>
      </c>
      <c r="AI30" s="241" t="s">
        <v>945</v>
      </c>
      <c r="AJ30" s="241" t="s">
        <v>945</v>
      </c>
      <c r="AK30" s="241" t="s">
        <v>945</v>
      </c>
      <c r="AL30" s="241" t="s">
        <v>945</v>
      </c>
      <c r="AM30" s="241" t="s">
        <v>945</v>
      </c>
      <c r="AN30" s="241" t="s">
        <v>945</v>
      </c>
      <c r="AO30" s="241" t="s">
        <v>945</v>
      </c>
      <c r="AP30" s="241" t="s">
        <v>945</v>
      </c>
      <c r="AQ30" s="241" t="s">
        <v>945</v>
      </c>
      <c r="AR30" s="241" t="s">
        <v>945</v>
      </c>
      <c r="AS30" s="241" t="s">
        <v>945</v>
      </c>
      <c r="AT30" s="241" t="s">
        <v>945</v>
      </c>
      <c r="AU30" s="241" t="s">
        <v>945</v>
      </c>
      <c r="AV30" s="241" t="s">
        <v>945</v>
      </c>
      <c r="AW30" s="241" t="s">
        <v>945</v>
      </c>
      <c r="AX30" s="241" t="s">
        <v>945</v>
      </c>
      <c r="AY30" s="241" t="s">
        <v>945</v>
      </c>
      <c r="AZ30" s="241" t="s">
        <v>945</v>
      </c>
      <c r="BA30" s="241" t="s">
        <v>945</v>
      </c>
      <c r="BB30" s="241" t="s">
        <v>945</v>
      </c>
      <c r="BC30" s="241" t="s">
        <v>945</v>
      </c>
      <c r="BD30" s="241" t="s">
        <v>945</v>
      </c>
      <c r="BE30" s="241" t="s">
        <v>945</v>
      </c>
      <c r="BF30" s="241" t="s">
        <v>945</v>
      </c>
      <c r="BG30" s="241"/>
      <c r="BH30" s="241" t="s">
        <v>945</v>
      </c>
      <c r="BI30" s="241" t="s">
        <v>945</v>
      </c>
      <c r="BJ30" s="241" t="s">
        <v>945</v>
      </c>
      <c r="BK30" s="241" t="s">
        <v>945</v>
      </c>
      <c r="BL30" s="241" t="s">
        <v>945</v>
      </c>
      <c r="BM30" s="241" t="s">
        <v>945</v>
      </c>
      <c r="BN30" s="241" t="s">
        <v>945</v>
      </c>
      <c r="BO30" s="241" t="s">
        <v>945</v>
      </c>
      <c r="BP30" s="241" t="s">
        <v>945</v>
      </c>
      <c r="BQ30" s="241" t="s">
        <v>945</v>
      </c>
      <c r="BR30" s="241" t="s">
        <v>945</v>
      </c>
      <c r="BS30" s="241" t="s">
        <v>945</v>
      </c>
      <c r="BT30" s="241" t="s">
        <v>945</v>
      </c>
      <c r="BU30" s="241" t="s">
        <v>945</v>
      </c>
      <c r="BV30" s="241" t="s">
        <v>945</v>
      </c>
      <c r="BW30" s="241" t="s">
        <v>945</v>
      </c>
      <c r="BX30" s="241" t="s">
        <v>945</v>
      </c>
      <c r="BY30" s="241" t="s">
        <v>945</v>
      </c>
      <c r="BZ30" s="241" t="s">
        <v>945</v>
      </c>
      <c r="CA30" s="241" t="s">
        <v>945</v>
      </c>
      <c r="CB30" s="241" t="s">
        <v>945</v>
      </c>
      <c r="CC30" s="241" t="s">
        <v>945</v>
      </c>
      <c r="CD30" s="241" t="s">
        <v>945</v>
      </c>
      <c r="CE30" s="241" t="s">
        <v>945</v>
      </c>
      <c r="CF30" s="241" t="s">
        <v>945</v>
      </c>
      <c r="CG30" s="241" t="s">
        <v>945</v>
      </c>
      <c r="CH30" s="241" t="s">
        <v>945</v>
      </c>
      <c r="CI30" s="241" t="s">
        <v>945</v>
      </c>
      <c r="CJ30" s="241" t="s">
        <v>945</v>
      </c>
      <c r="CK30" s="241" t="s">
        <v>945</v>
      </c>
      <c r="CL30" s="241" t="e">
        <f t="shared" si="2"/>
        <v>#VALUE!</v>
      </c>
      <c r="CM30" s="241" t="s">
        <v>945</v>
      </c>
      <c r="CN30" s="241" t="s">
        <v>945</v>
      </c>
      <c r="CO30" s="217"/>
    </row>
    <row r="31" spans="1:93" ht="63" hidden="1">
      <c r="A31" s="239" t="s">
        <v>190</v>
      </c>
      <c r="B31" s="240" t="s">
        <v>962</v>
      </c>
      <c r="C31" s="241" t="s">
        <v>945</v>
      </c>
      <c r="D31" s="241" t="s">
        <v>945</v>
      </c>
      <c r="E31" s="241" t="s">
        <v>945</v>
      </c>
      <c r="F31" s="241" t="s">
        <v>945</v>
      </c>
      <c r="G31" s="241" t="s">
        <v>945</v>
      </c>
      <c r="H31" s="241" t="s">
        <v>945</v>
      </c>
      <c r="I31" s="241" t="s">
        <v>945</v>
      </c>
      <c r="J31" s="241" t="s">
        <v>945</v>
      </c>
      <c r="K31" s="241"/>
      <c r="L31" s="241" t="s">
        <v>945</v>
      </c>
      <c r="M31" s="241" t="s">
        <v>945</v>
      </c>
      <c r="N31" s="241" t="s">
        <v>945</v>
      </c>
      <c r="O31" s="241" t="s">
        <v>945</v>
      </c>
      <c r="P31" s="241" t="s">
        <v>945</v>
      </c>
      <c r="Q31" s="241" t="s">
        <v>945</v>
      </c>
      <c r="R31" s="241" t="s">
        <v>945</v>
      </c>
      <c r="S31" s="241" t="s">
        <v>945</v>
      </c>
      <c r="T31" s="241" t="s">
        <v>945</v>
      </c>
      <c r="U31" s="241" t="s">
        <v>945</v>
      </c>
      <c r="V31" s="241" t="s">
        <v>945</v>
      </c>
      <c r="W31" s="241" t="s">
        <v>945</v>
      </c>
      <c r="X31" s="241" t="s">
        <v>945</v>
      </c>
      <c r="Y31" s="241" t="s">
        <v>945</v>
      </c>
      <c r="Z31" s="241" t="s">
        <v>945</v>
      </c>
      <c r="AA31" s="241" t="s">
        <v>945</v>
      </c>
      <c r="AB31" s="241" t="s">
        <v>945</v>
      </c>
      <c r="AC31" s="241" t="s">
        <v>945</v>
      </c>
      <c r="AD31" s="241" t="s">
        <v>945</v>
      </c>
      <c r="AE31" s="241" t="s">
        <v>945</v>
      </c>
      <c r="AF31" s="241" t="s">
        <v>945</v>
      </c>
      <c r="AG31" s="241" t="s">
        <v>945</v>
      </c>
      <c r="AH31" s="241" t="s">
        <v>945</v>
      </c>
      <c r="AI31" s="241" t="s">
        <v>945</v>
      </c>
      <c r="AJ31" s="241" t="s">
        <v>945</v>
      </c>
      <c r="AK31" s="241" t="s">
        <v>945</v>
      </c>
      <c r="AL31" s="241" t="s">
        <v>945</v>
      </c>
      <c r="AM31" s="241" t="s">
        <v>945</v>
      </c>
      <c r="AN31" s="241" t="s">
        <v>945</v>
      </c>
      <c r="AO31" s="241" t="s">
        <v>945</v>
      </c>
      <c r="AP31" s="241" t="s">
        <v>945</v>
      </c>
      <c r="AQ31" s="241" t="s">
        <v>945</v>
      </c>
      <c r="AR31" s="241" t="s">
        <v>945</v>
      </c>
      <c r="AS31" s="241" t="s">
        <v>945</v>
      </c>
      <c r="AT31" s="241" t="s">
        <v>945</v>
      </c>
      <c r="AU31" s="241" t="s">
        <v>945</v>
      </c>
      <c r="AV31" s="241" t="s">
        <v>945</v>
      </c>
      <c r="AW31" s="241" t="s">
        <v>945</v>
      </c>
      <c r="AX31" s="241" t="s">
        <v>945</v>
      </c>
      <c r="AY31" s="241" t="s">
        <v>945</v>
      </c>
      <c r="AZ31" s="241" t="s">
        <v>945</v>
      </c>
      <c r="BA31" s="241" t="s">
        <v>945</v>
      </c>
      <c r="BB31" s="241" t="s">
        <v>945</v>
      </c>
      <c r="BC31" s="241" t="s">
        <v>945</v>
      </c>
      <c r="BD31" s="241" t="s">
        <v>945</v>
      </c>
      <c r="BE31" s="241" t="s">
        <v>945</v>
      </c>
      <c r="BF31" s="241" t="s">
        <v>945</v>
      </c>
      <c r="BG31" s="241"/>
      <c r="BH31" s="241" t="s">
        <v>945</v>
      </c>
      <c r="BI31" s="241" t="s">
        <v>945</v>
      </c>
      <c r="BJ31" s="241" t="s">
        <v>945</v>
      </c>
      <c r="BK31" s="241" t="s">
        <v>945</v>
      </c>
      <c r="BL31" s="241" t="s">
        <v>945</v>
      </c>
      <c r="BM31" s="241" t="s">
        <v>945</v>
      </c>
      <c r="BN31" s="241" t="s">
        <v>945</v>
      </c>
      <c r="BO31" s="241" t="s">
        <v>945</v>
      </c>
      <c r="BP31" s="241" t="s">
        <v>945</v>
      </c>
      <c r="BQ31" s="241" t="s">
        <v>945</v>
      </c>
      <c r="BR31" s="241" t="s">
        <v>945</v>
      </c>
      <c r="BS31" s="241" t="s">
        <v>945</v>
      </c>
      <c r="BT31" s="241" t="s">
        <v>945</v>
      </c>
      <c r="BU31" s="241" t="s">
        <v>945</v>
      </c>
      <c r="BV31" s="241" t="s">
        <v>945</v>
      </c>
      <c r="BW31" s="241" t="s">
        <v>945</v>
      </c>
      <c r="BX31" s="241" t="s">
        <v>945</v>
      </c>
      <c r="BY31" s="241" t="s">
        <v>945</v>
      </c>
      <c r="BZ31" s="241" t="s">
        <v>945</v>
      </c>
      <c r="CA31" s="241" t="s">
        <v>945</v>
      </c>
      <c r="CB31" s="241" t="s">
        <v>945</v>
      </c>
      <c r="CC31" s="241" t="s">
        <v>945</v>
      </c>
      <c r="CD31" s="241" t="s">
        <v>945</v>
      </c>
      <c r="CE31" s="241" t="s">
        <v>945</v>
      </c>
      <c r="CF31" s="241" t="s">
        <v>945</v>
      </c>
      <c r="CG31" s="241" t="s">
        <v>945</v>
      </c>
      <c r="CH31" s="241" t="s">
        <v>945</v>
      </c>
      <c r="CI31" s="241" t="s">
        <v>945</v>
      </c>
      <c r="CJ31" s="241" t="s">
        <v>945</v>
      </c>
      <c r="CK31" s="241" t="s">
        <v>945</v>
      </c>
      <c r="CL31" s="241" t="e">
        <f t="shared" si="2"/>
        <v>#VALUE!</v>
      </c>
      <c r="CM31" s="241" t="s">
        <v>945</v>
      </c>
      <c r="CN31" s="241" t="s">
        <v>945</v>
      </c>
      <c r="CO31" s="217"/>
    </row>
    <row r="32" spans="1:93" ht="63" hidden="1">
      <c r="A32" s="239" t="s">
        <v>191</v>
      </c>
      <c r="B32" s="240" t="s">
        <v>963</v>
      </c>
      <c r="C32" s="241" t="s">
        <v>945</v>
      </c>
      <c r="D32" s="241" t="s">
        <v>945</v>
      </c>
      <c r="E32" s="241" t="s">
        <v>945</v>
      </c>
      <c r="F32" s="241" t="s">
        <v>945</v>
      </c>
      <c r="G32" s="241" t="s">
        <v>945</v>
      </c>
      <c r="H32" s="241" t="s">
        <v>945</v>
      </c>
      <c r="I32" s="241" t="s">
        <v>945</v>
      </c>
      <c r="J32" s="241" t="s">
        <v>945</v>
      </c>
      <c r="K32" s="241"/>
      <c r="L32" s="241" t="s">
        <v>945</v>
      </c>
      <c r="M32" s="241" t="s">
        <v>945</v>
      </c>
      <c r="N32" s="241" t="s">
        <v>945</v>
      </c>
      <c r="O32" s="241" t="s">
        <v>945</v>
      </c>
      <c r="P32" s="241" t="s">
        <v>945</v>
      </c>
      <c r="Q32" s="241" t="s">
        <v>945</v>
      </c>
      <c r="R32" s="241" t="s">
        <v>945</v>
      </c>
      <c r="S32" s="241" t="s">
        <v>945</v>
      </c>
      <c r="T32" s="241" t="s">
        <v>945</v>
      </c>
      <c r="U32" s="241" t="s">
        <v>945</v>
      </c>
      <c r="V32" s="241" t="s">
        <v>945</v>
      </c>
      <c r="W32" s="241" t="s">
        <v>945</v>
      </c>
      <c r="X32" s="241" t="s">
        <v>945</v>
      </c>
      <c r="Y32" s="241" t="s">
        <v>945</v>
      </c>
      <c r="Z32" s="241" t="s">
        <v>945</v>
      </c>
      <c r="AA32" s="241" t="s">
        <v>945</v>
      </c>
      <c r="AB32" s="241" t="s">
        <v>945</v>
      </c>
      <c r="AC32" s="241" t="s">
        <v>945</v>
      </c>
      <c r="AD32" s="241" t="s">
        <v>945</v>
      </c>
      <c r="AE32" s="241" t="s">
        <v>945</v>
      </c>
      <c r="AF32" s="241" t="s">
        <v>945</v>
      </c>
      <c r="AG32" s="241" t="s">
        <v>945</v>
      </c>
      <c r="AH32" s="241" t="s">
        <v>945</v>
      </c>
      <c r="AI32" s="241" t="s">
        <v>945</v>
      </c>
      <c r="AJ32" s="241" t="s">
        <v>945</v>
      </c>
      <c r="AK32" s="241" t="s">
        <v>945</v>
      </c>
      <c r="AL32" s="241" t="s">
        <v>945</v>
      </c>
      <c r="AM32" s="241" t="s">
        <v>945</v>
      </c>
      <c r="AN32" s="241" t="s">
        <v>945</v>
      </c>
      <c r="AO32" s="241" t="s">
        <v>945</v>
      </c>
      <c r="AP32" s="241" t="s">
        <v>945</v>
      </c>
      <c r="AQ32" s="241" t="s">
        <v>945</v>
      </c>
      <c r="AR32" s="241" t="s">
        <v>945</v>
      </c>
      <c r="AS32" s="241" t="s">
        <v>945</v>
      </c>
      <c r="AT32" s="241" t="s">
        <v>945</v>
      </c>
      <c r="AU32" s="241" t="s">
        <v>945</v>
      </c>
      <c r="AV32" s="241" t="s">
        <v>945</v>
      </c>
      <c r="AW32" s="241" t="s">
        <v>945</v>
      </c>
      <c r="AX32" s="241" t="s">
        <v>945</v>
      </c>
      <c r="AY32" s="241" t="s">
        <v>945</v>
      </c>
      <c r="AZ32" s="241" t="s">
        <v>945</v>
      </c>
      <c r="BA32" s="241" t="s">
        <v>945</v>
      </c>
      <c r="BB32" s="241" t="s">
        <v>945</v>
      </c>
      <c r="BC32" s="241" t="s">
        <v>945</v>
      </c>
      <c r="BD32" s="241" t="s">
        <v>945</v>
      </c>
      <c r="BE32" s="241" t="s">
        <v>945</v>
      </c>
      <c r="BF32" s="241" t="s">
        <v>945</v>
      </c>
      <c r="BG32" s="241"/>
      <c r="BH32" s="241" t="s">
        <v>945</v>
      </c>
      <c r="BI32" s="241" t="s">
        <v>945</v>
      </c>
      <c r="BJ32" s="241" t="s">
        <v>945</v>
      </c>
      <c r="BK32" s="241" t="s">
        <v>945</v>
      </c>
      <c r="BL32" s="241" t="s">
        <v>945</v>
      </c>
      <c r="BM32" s="241" t="s">
        <v>945</v>
      </c>
      <c r="BN32" s="241" t="s">
        <v>945</v>
      </c>
      <c r="BO32" s="241" t="s">
        <v>945</v>
      </c>
      <c r="BP32" s="241" t="s">
        <v>945</v>
      </c>
      <c r="BQ32" s="241" t="s">
        <v>945</v>
      </c>
      <c r="BR32" s="241" t="s">
        <v>945</v>
      </c>
      <c r="BS32" s="241" t="s">
        <v>945</v>
      </c>
      <c r="BT32" s="241" t="s">
        <v>945</v>
      </c>
      <c r="BU32" s="241" t="s">
        <v>945</v>
      </c>
      <c r="BV32" s="241" t="s">
        <v>945</v>
      </c>
      <c r="BW32" s="241" t="s">
        <v>945</v>
      </c>
      <c r="BX32" s="241" t="s">
        <v>945</v>
      </c>
      <c r="BY32" s="241" t="s">
        <v>945</v>
      </c>
      <c r="BZ32" s="241" t="s">
        <v>945</v>
      </c>
      <c r="CA32" s="241" t="s">
        <v>945</v>
      </c>
      <c r="CB32" s="241" t="s">
        <v>945</v>
      </c>
      <c r="CC32" s="241" t="s">
        <v>945</v>
      </c>
      <c r="CD32" s="241" t="s">
        <v>945</v>
      </c>
      <c r="CE32" s="241" t="s">
        <v>945</v>
      </c>
      <c r="CF32" s="241" t="s">
        <v>945</v>
      </c>
      <c r="CG32" s="241" t="s">
        <v>945</v>
      </c>
      <c r="CH32" s="241" t="s">
        <v>945</v>
      </c>
      <c r="CI32" s="241" t="s">
        <v>945</v>
      </c>
      <c r="CJ32" s="241" t="s">
        <v>945</v>
      </c>
      <c r="CK32" s="241" t="s">
        <v>945</v>
      </c>
      <c r="CL32" s="241" t="e">
        <f t="shared" si="2"/>
        <v>#VALUE!</v>
      </c>
      <c r="CM32" s="241" t="s">
        <v>945</v>
      </c>
      <c r="CN32" s="241" t="s">
        <v>945</v>
      </c>
      <c r="CO32" s="217"/>
    </row>
    <row r="33" spans="1:93" ht="126" hidden="1">
      <c r="A33" s="239" t="s">
        <v>964</v>
      </c>
      <c r="B33" s="240" t="s">
        <v>965</v>
      </c>
      <c r="C33" s="241" t="s">
        <v>945</v>
      </c>
      <c r="D33" s="241" t="s">
        <v>945</v>
      </c>
      <c r="E33" s="241" t="s">
        <v>945</v>
      </c>
      <c r="F33" s="241" t="s">
        <v>945</v>
      </c>
      <c r="G33" s="241" t="s">
        <v>945</v>
      </c>
      <c r="H33" s="241" t="s">
        <v>945</v>
      </c>
      <c r="I33" s="241" t="s">
        <v>945</v>
      </c>
      <c r="J33" s="241" t="s">
        <v>945</v>
      </c>
      <c r="K33" s="241"/>
      <c r="L33" s="241" t="s">
        <v>945</v>
      </c>
      <c r="M33" s="241" t="s">
        <v>945</v>
      </c>
      <c r="N33" s="241" t="s">
        <v>945</v>
      </c>
      <c r="O33" s="241" t="s">
        <v>945</v>
      </c>
      <c r="P33" s="241" t="s">
        <v>945</v>
      </c>
      <c r="Q33" s="241" t="s">
        <v>945</v>
      </c>
      <c r="R33" s="241" t="s">
        <v>945</v>
      </c>
      <c r="S33" s="241" t="s">
        <v>945</v>
      </c>
      <c r="T33" s="241" t="s">
        <v>945</v>
      </c>
      <c r="U33" s="241" t="s">
        <v>945</v>
      </c>
      <c r="V33" s="241" t="s">
        <v>945</v>
      </c>
      <c r="W33" s="241" t="s">
        <v>945</v>
      </c>
      <c r="X33" s="241" t="s">
        <v>945</v>
      </c>
      <c r="Y33" s="241" t="s">
        <v>945</v>
      </c>
      <c r="Z33" s="241" t="s">
        <v>945</v>
      </c>
      <c r="AA33" s="241" t="s">
        <v>945</v>
      </c>
      <c r="AB33" s="241" t="s">
        <v>945</v>
      </c>
      <c r="AC33" s="241" t="s">
        <v>945</v>
      </c>
      <c r="AD33" s="241" t="s">
        <v>945</v>
      </c>
      <c r="AE33" s="241" t="s">
        <v>945</v>
      </c>
      <c r="AF33" s="241" t="s">
        <v>945</v>
      </c>
      <c r="AG33" s="241" t="s">
        <v>945</v>
      </c>
      <c r="AH33" s="241" t="s">
        <v>945</v>
      </c>
      <c r="AI33" s="241" t="s">
        <v>945</v>
      </c>
      <c r="AJ33" s="241" t="s">
        <v>945</v>
      </c>
      <c r="AK33" s="241" t="s">
        <v>945</v>
      </c>
      <c r="AL33" s="241" t="s">
        <v>945</v>
      </c>
      <c r="AM33" s="241" t="s">
        <v>945</v>
      </c>
      <c r="AN33" s="241" t="s">
        <v>945</v>
      </c>
      <c r="AO33" s="241" t="s">
        <v>945</v>
      </c>
      <c r="AP33" s="241" t="s">
        <v>945</v>
      </c>
      <c r="AQ33" s="241" t="s">
        <v>945</v>
      </c>
      <c r="AR33" s="241" t="s">
        <v>945</v>
      </c>
      <c r="AS33" s="241" t="s">
        <v>945</v>
      </c>
      <c r="AT33" s="241" t="s">
        <v>945</v>
      </c>
      <c r="AU33" s="241" t="s">
        <v>945</v>
      </c>
      <c r="AV33" s="241" t="s">
        <v>945</v>
      </c>
      <c r="AW33" s="241" t="s">
        <v>945</v>
      </c>
      <c r="AX33" s="241" t="s">
        <v>945</v>
      </c>
      <c r="AY33" s="241" t="s">
        <v>945</v>
      </c>
      <c r="AZ33" s="241" t="s">
        <v>945</v>
      </c>
      <c r="BA33" s="241" t="s">
        <v>945</v>
      </c>
      <c r="BB33" s="241" t="s">
        <v>945</v>
      </c>
      <c r="BC33" s="241" t="s">
        <v>945</v>
      </c>
      <c r="BD33" s="241" t="s">
        <v>945</v>
      </c>
      <c r="BE33" s="241" t="s">
        <v>945</v>
      </c>
      <c r="BF33" s="241" t="s">
        <v>945</v>
      </c>
      <c r="BG33" s="241"/>
      <c r="BH33" s="241" t="s">
        <v>945</v>
      </c>
      <c r="BI33" s="241" t="s">
        <v>945</v>
      </c>
      <c r="BJ33" s="241" t="s">
        <v>945</v>
      </c>
      <c r="BK33" s="241" t="s">
        <v>945</v>
      </c>
      <c r="BL33" s="241" t="s">
        <v>945</v>
      </c>
      <c r="BM33" s="241" t="s">
        <v>945</v>
      </c>
      <c r="BN33" s="241" t="s">
        <v>945</v>
      </c>
      <c r="BO33" s="241" t="s">
        <v>945</v>
      </c>
      <c r="BP33" s="241" t="s">
        <v>945</v>
      </c>
      <c r="BQ33" s="241" t="s">
        <v>945</v>
      </c>
      <c r="BR33" s="241" t="s">
        <v>945</v>
      </c>
      <c r="BS33" s="241" t="s">
        <v>945</v>
      </c>
      <c r="BT33" s="241" t="s">
        <v>945</v>
      </c>
      <c r="BU33" s="241" t="s">
        <v>945</v>
      </c>
      <c r="BV33" s="241" t="s">
        <v>945</v>
      </c>
      <c r="BW33" s="241" t="s">
        <v>945</v>
      </c>
      <c r="BX33" s="241" t="s">
        <v>945</v>
      </c>
      <c r="BY33" s="241" t="s">
        <v>945</v>
      </c>
      <c r="BZ33" s="241" t="s">
        <v>945</v>
      </c>
      <c r="CA33" s="241" t="s">
        <v>945</v>
      </c>
      <c r="CB33" s="241" t="s">
        <v>945</v>
      </c>
      <c r="CC33" s="241" t="s">
        <v>945</v>
      </c>
      <c r="CD33" s="241" t="s">
        <v>945</v>
      </c>
      <c r="CE33" s="241" t="s">
        <v>945</v>
      </c>
      <c r="CF33" s="241" t="s">
        <v>945</v>
      </c>
      <c r="CG33" s="241" t="s">
        <v>945</v>
      </c>
      <c r="CH33" s="241" t="s">
        <v>945</v>
      </c>
      <c r="CI33" s="241" t="s">
        <v>945</v>
      </c>
      <c r="CJ33" s="241" t="s">
        <v>945</v>
      </c>
      <c r="CK33" s="241" t="s">
        <v>945</v>
      </c>
      <c r="CL33" s="241" t="e">
        <f t="shared" si="2"/>
        <v>#VALUE!</v>
      </c>
      <c r="CM33" s="241" t="s">
        <v>945</v>
      </c>
      <c r="CN33" s="241" t="s">
        <v>945</v>
      </c>
      <c r="CO33" s="217"/>
    </row>
    <row r="34" spans="1:93" ht="47.25" hidden="1">
      <c r="A34" s="239" t="s">
        <v>193</v>
      </c>
      <c r="B34" s="240" t="s">
        <v>966</v>
      </c>
      <c r="C34" s="241" t="s">
        <v>945</v>
      </c>
      <c r="D34" s="241" t="s">
        <v>945</v>
      </c>
      <c r="E34" s="241" t="s">
        <v>945</v>
      </c>
      <c r="F34" s="241" t="s">
        <v>945</v>
      </c>
      <c r="G34" s="241" t="s">
        <v>945</v>
      </c>
      <c r="H34" s="241" t="s">
        <v>945</v>
      </c>
      <c r="I34" s="241" t="s">
        <v>945</v>
      </c>
      <c r="J34" s="241" t="s">
        <v>945</v>
      </c>
      <c r="K34" s="241"/>
      <c r="L34" s="241" t="s">
        <v>945</v>
      </c>
      <c r="M34" s="241" t="s">
        <v>945</v>
      </c>
      <c r="N34" s="241" t="s">
        <v>945</v>
      </c>
      <c r="O34" s="241" t="s">
        <v>945</v>
      </c>
      <c r="P34" s="241" t="s">
        <v>945</v>
      </c>
      <c r="Q34" s="241" t="s">
        <v>945</v>
      </c>
      <c r="R34" s="241" t="s">
        <v>945</v>
      </c>
      <c r="S34" s="241" t="s">
        <v>945</v>
      </c>
      <c r="T34" s="241" t="s">
        <v>945</v>
      </c>
      <c r="U34" s="241" t="s">
        <v>945</v>
      </c>
      <c r="V34" s="241" t="s">
        <v>945</v>
      </c>
      <c r="W34" s="241" t="s">
        <v>945</v>
      </c>
      <c r="X34" s="241" t="s">
        <v>945</v>
      </c>
      <c r="Y34" s="241" t="s">
        <v>945</v>
      </c>
      <c r="Z34" s="241" t="s">
        <v>945</v>
      </c>
      <c r="AA34" s="241" t="s">
        <v>945</v>
      </c>
      <c r="AB34" s="241" t="s">
        <v>945</v>
      </c>
      <c r="AC34" s="241" t="s">
        <v>945</v>
      </c>
      <c r="AD34" s="241" t="s">
        <v>945</v>
      </c>
      <c r="AE34" s="241" t="s">
        <v>945</v>
      </c>
      <c r="AF34" s="241" t="s">
        <v>945</v>
      </c>
      <c r="AG34" s="241" t="s">
        <v>945</v>
      </c>
      <c r="AH34" s="241" t="s">
        <v>945</v>
      </c>
      <c r="AI34" s="241" t="s">
        <v>945</v>
      </c>
      <c r="AJ34" s="241" t="s">
        <v>945</v>
      </c>
      <c r="AK34" s="241" t="s">
        <v>945</v>
      </c>
      <c r="AL34" s="241" t="s">
        <v>945</v>
      </c>
      <c r="AM34" s="241" t="s">
        <v>945</v>
      </c>
      <c r="AN34" s="241" t="s">
        <v>945</v>
      </c>
      <c r="AO34" s="241" t="s">
        <v>945</v>
      </c>
      <c r="AP34" s="241" t="s">
        <v>945</v>
      </c>
      <c r="AQ34" s="241" t="s">
        <v>945</v>
      </c>
      <c r="AR34" s="241" t="s">
        <v>945</v>
      </c>
      <c r="AS34" s="241" t="s">
        <v>945</v>
      </c>
      <c r="AT34" s="241" t="s">
        <v>945</v>
      </c>
      <c r="AU34" s="241" t="s">
        <v>945</v>
      </c>
      <c r="AV34" s="241" t="s">
        <v>945</v>
      </c>
      <c r="AW34" s="241" t="s">
        <v>945</v>
      </c>
      <c r="AX34" s="241" t="s">
        <v>945</v>
      </c>
      <c r="AY34" s="241" t="s">
        <v>945</v>
      </c>
      <c r="AZ34" s="241" t="s">
        <v>945</v>
      </c>
      <c r="BA34" s="241" t="s">
        <v>945</v>
      </c>
      <c r="BB34" s="241" t="s">
        <v>945</v>
      </c>
      <c r="BC34" s="241" t="s">
        <v>945</v>
      </c>
      <c r="BD34" s="241" t="s">
        <v>945</v>
      </c>
      <c r="BE34" s="241" t="s">
        <v>945</v>
      </c>
      <c r="BF34" s="241" t="s">
        <v>945</v>
      </c>
      <c r="BG34" s="241"/>
      <c r="BH34" s="241" t="s">
        <v>945</v>
      </c>
      <c r="BI34" s="241" t="s">
        <v>945</v>
      </c>
      <c r="BJ34" s="241" t="s">
        <v>945</v>
      </c>
      <c r="BK34" s="241" t="s">
        <v>945</v>
      </c>
      <c r="BL34" s="241" t="s">
        <v>945</v>
      </c>
      <c r="BM34" s="241" t="s">
        <v>945</v>
      </c>
      <c r="BN34" s="241" t="s">
        <v>945</v>
      </c>
      <c r="BO34" s="241" t="s">
        <v>945</v>
      </c>
      <c r="BP34" s="241" t="s">
        <v>945</v>
      </c>
      <c r="BQ34" s="241" t="s">
        <v>945</v>
      </c>
      <c r="BR34" s="241" t="s">
        <v>945</v>
      </c>
      <c r="BS34" s="241" t="s">
        <v>945</v>
      </c>
      <c r="BT34" s="241" t="s">
        <v>945</v>
      </c>
      <c r="BU34" s="241" t="s">
        <v>945</v>
      </c>
      <c r="BV34" s="241" t="s">
        <v>945</v>
      </c>
      <c r="BW34" s="241" t="s">
        <v>945</v>
      </c>
      <c r="BX34" s="241" t="s">
        <v>945</v>
      </c>
      <c r="BY34" s="241" t="s">
        <v>945</v>
      </c>
      <c r="BZ34" s="241" t="s">
        <v>945</v>
      </c>
      <c r="CA34" s="241" t="s">
        <v>945</v>
      </c>
      <c r="CB34" s="241" t="s">
        <v>945</v>
      </c>
      <c r="CC34" s="241" t="s">
        <v>945</v>
      </c>
      <c r="CD34" s="241" t="s">
        <v>945</v>
      </c>
      <c r="CE34" s="241" t="s">
        <v>945</v>
      </c>
      <c r="CF34" s="241" t="s">
        <v>945</v>
      </c>
      <c r="CG34" s="241" t="s">
        <v>945</v>
      </c>
      <c r="CH34" s="241" t="s">
        <v>945</v>
      </c>
      <c r="CI34" s="241" t="s">
        <v>945</v>
      </c>
      <c r="CJ34" s="241" t="s">
        <v>945</v>
      </c>
      <c r="CK34" s="241" t="s">
        <v>945</v>
      </c>
      <c r="CL34" s="241" t="e">
        <f t="shared" si="2"/>
        <v>#VALUE!</v>
      </c>
      <c r="CM34" s="241" t="s">
        <v>945</v>
      </c>
      <c r="CN34" s="241" t="s">
        <v>945</v>
      </c>
      <c r="CO34" s="217"/>
    </row>
    <row r="35" spans="1:93" ht="94.5" hidden="1">
      <c r="A35" s="239" t="s">
        <v>194</v>
      </c>
      <c r="B35" s="240" t="s">
        <v>967</v>
      </c>
      <c r="C35" s="241" t="s">
        <v>945</v>
      </c>
      <c r="D35" s="241" t="s">
        <v>945</v>
      </c>
      <c r="E35" s="241" t="s">
        <v>945</v>
      </c>
      <c r="F35" s="241" t="s">
        <v>945</v>
      </c>
      <c r="G35" s="241" t="s">
        <v>945</v>
      </c>
      <c r="H35" s="241" t="s">
        <v>945</v>
      </c>
      <c r="I35" s="241" t="s">
        <v>945</v>
      </c>
      <c r="J35" s="241" t="s">
        <v>945</v>
      </c>
      <c r="K35" s="241"/>
      <c r="L35" s="241" t="s">
        <v>945</v>
      </c>
      <c r="M35" s="241" t="s">
        <v>945</v>
      </c>
      <c r="N35" s="241" t="s">
        <v>945</v>
      </c>
      <c r="O35" s="241" t="s">
        <v>945</v>
      </c>
      <c r="P35" s="241" t="s">
        <v>945</v>
      </c>
      <c r="Q35" s="241" t="s">
        <v>945</v>
      </c>
      <c r="R35" s="241" t="s">
        <v>945</v>
      </c>
      <c r="S35" s="241" t="s">
        <v>945</v>
      </c>
      <c r="T35" s="241" t="s">
        <v>945</v>
      </c>
      <c r="U35" s="241" t="s">
        <v>945</v>
      </c>
      <c r="V35" s="241" t="s">
        <v>945</v>
      </c>
      <c r="W35" s="241" t="s">
        <v>945</v>
      </c>
      <c r="X35" s="241" t="s">
        <v>945</v>
      </c>
      <c r="Y35" s="241" t="s">
        <v>945</v>
      </c>
      <c r="Z35" s="241" t="s">
        <v>945</v>
      </c>
      <c r="AA35" s="241" t="s">
        <v>945</v>
      </c>
      <c r="AB35" s="241" t="s">
        <v>945</v>
      </c>
      <c r="AC35" s="241" t="s">
        <v>945</v>
      </c>
      <c r="AD35" s="241" t="s">
        <v>945</v>
      </c>
      <c r="AE35" s="241" t="s">
        <v>945</v>
      </c>
      <c r="AF35" s="241" t="s">
        <v>945</v>
      </c>
      <c r="AG35" s="241" t="s">
        <v>945</v>
      </c>
      <c r="AH35" s="241" t="s">
        <v>945</v>
      </c>
      <c r="AI35" s="241" t="s">
        <v>945</v>
      </c>
      <c r="AJ35" s="241" t="s">
        <v>945</v>
      </c>
      <c r="AK35" s="241" t="s">
        <v>945</v>
      </c>
      <c r="AL35" s="241" t="s">
        <v>945</v>
      </c>
      <c r="AM35" s="241" t="s">
        <v>945</v>
      </c>
      <c r="AN35" s="241" t="s">
        <v>945</v>
      </c>
      <c r="AO35" s="241" t="s">
        <v>945</v>
      </c>
      <c r="AP35" s="241" t="s">
        <v>945</v>
      </c>
      <c r="AQ35" s="241" t="s">
        <v>945</v>
      </c>
      <c r="AR35" s="241" t="s">
        <v>945</v>
      </c>
      <c r="AS35" s="241" t="s">
        <v>945</v>
      </c>
      <c r="AT35" s="241" t="s">
        <v>945</v>
      </c>
      <c r="AU35" s="241" t="s">
        <v>945</v>
      </c>
      <c r="AV35" s="241" t="s">
        <v>945</v>
      </c>
      <c r="AW35" s="241" t="s">
        <v>945</v>
      </c>
      <c r="AX35" s="241" t="s">
        <v>945</v>
      </c>
      <c r="AY35" s="241" t="s">
        <v>945</v>
      </c>
      <c r="AZ35" s="241" t="s">
        <v>945</v>
      </c>
      <c r="BA35" s="241" t="s">
        <v>945</v>
      </c>
      <c r="BB35" s="241" t="s">
        <v>945</v>
      </c>
      <c r="BC35" s="241" t="s">
        <v>945</v>
      </c>
      <c r="BD35" s="241" t="s">
        <v>945</v>
      </c>
      <c r="BE35" s="241" t="s">
        <v>945</v>
      </c>
      <c r="BF35" s="241" t="s">
        <v>945</v>
      </c>
      <c r="BG35" s="241"/>
      <c r="BH35" s="241" t="s">
        <v>945</v>
      </c>
      <c r="BI35" s="241" t="s">
        <v>945</v>
      </c>
      <c r="BJ35" s="241" t="s">
        <v>945</v>
      </c>
      <c r="BK35" s="241" t="s">
        <v>945</v>
      </c>
      <c r="BL35" s="241" t="s">
        <v>945</v>
      </c>
      <c r="BM35" s="241" t="s">
        <v>945</v>
      </c>
      <c r="BN35" s="241" t="s">
        <v>945</v>
      </c>
      <c r="BO35" s="241" t="s">
        <v>945</v>
      </c>
      <c r="BP35" s="241" t="s">
        <v>945</v>
      </c>
      <c r="BQ35" s="241" t="s">
        <v>945</v>
      </c>
      <c r="BR35" s="241" t="s">
        <v>945</v>
      </c>
      <c r="BS35" s="241" t="s">
        <v>945</v>
      </c>
      <c r="BT35" s="241" t="s">
        <v>945</v>
      </c>
      <c r="BU35" s="241" t="s">
        <v>945</v>
      </c>
      <c r="BV35" s="241" t="s">
        <v>945</v>
      </c>
      <c r="BW35" s="241" t="s">
        <v>945</v>
      </c>
      <c r="BX35" s="241" t="s">
        <v>945</v>
      </c>
      <c r="BY35" s="241" t="s">
        <v>945</v>
      </c>
      <c r="BZ35" s="241" t="s">
        <v>945</v>
      </c>
      <c r="CA35" s="241" t="s">
        <v>945</v>
      </c>
      <c r="CB35" s="241" t="s">
        <v>945</v>
      </c>
      <c r="CC35" s="241" t="s">
        <v>945</v>
      </c>
      <c r="CD35" s="241" t="s">
        <v>945</v>
      </c>
      <c r="CE35" s="241" t="s">
        <v>945</v>
      </c>
      <c r="CF35" s="241" t="s">
        <v>945</v>
      </c>
      <c r="CG35" s="241" t="s">
        <v>945</v>
      </c>
      <c r="CH35" s="241" t="s">
        <v>945</v>
      </c>
      <c r="CI35" s="241" t="s">
        <v>945</v>
      </c>
      <c r="CJ35" s="241" t="s">
        <v>945</v>
      </c>
      <c r="CK35" s="241" t="s">
        <v>945</v>
      </c>
      <c r="CL35" s="241" t="e">
        <f t="shared" si="2"/>
        <v>#VALUE!</v>
      </c>
      <c r="CM35" s="241" t="s">
        <v>945</v>
      </c>
      <c r="CN35" s="241" t="s">
        <v>945</v>
      </c>
      <c r="CO35" s="217"/>
    </row>
    <row r="36" spans="1:93" ht="63" hidden="1">
      <c r="A36" s="239" t="s">
        <v>204</v>
      </c>
      <c r="B36" s="240" t="s">
        <v>969</v>
      </c>
      <c r="C36" s="241" t="s">
        <v>945</v>
      </c>
      <c r="D36" s="241" t="s">
        <v>945</v>
      </c>
      <c r="E36" s="241" t="s">
        <v>945</v>
      </c>
      <c r="F36" s="241" t="s">
        <v>945</v>
      </c>
      <c r="G36" s="241" t="s">
        <v>945</v>
      </c>
      <c r="H36" s="241" t="s">
        <v>945</v>
      </c>
      <c r="I36" s="241" t="s">
        <v>945</v>
      </c>
      <c r="J36" s="241" t="s">
        <v>945</v>
      </c>
      <c r="K36" s="241"/>
      <c r="L36" s="241" t="s">
        <v>945</v>
      </c>
      <c r="M36" s="241" t="s">
        <v>945</v>
      </c>
      <c r="N36" s="241" t="s">
        <v>945</v>
      </c>
      <c r="O36" s="241" t="s">
        <v>945</v>
      </c>
      <c r="P36" s="241" t="s">
        <v>945</v>
      </c>
      <c r="Q36" s="241" t="s">
        <v>945</v>
      </c>
      <c r="R36" s="241" t="s">
        <v>945</v>
      </c>
      <c r="S36" s="241" t="s">
        <v>945</v>
      </c>
      <c r="T36" s="241" t="s">
        <v>945</v>
      </c>
      <c r="U36" s="241" t="s">
        <v>945</v>
      </c>
      <c r="V36" s="241" t="s">
        <v>945</v>
      </c>
      <c r="W36" s="241" t="s">
        <v>945</v>
      </c>
      <c r="X36" s="241" t="s">
        <v>945</v>
      </c>
      <c r="Y36" s="241" t="s">
        <v>945</v>
      </c>
      <c r="Z36" s="241" t="s">
        <v>945</v>
      </c>
      <c r="AA36" s="241" t="s">
        <v>945</v>
      </c>
      <c r="AB36" s="241" t="s">
        <v>945</v>
      </c>
      <c r="AC36" s="241" t="s">
        <v>945</v>
      </c>
      <c r="AD36" s="241" t="s">
        <v>945</v>
      </c>
      <c r="AE36" s="241" t="s">
        <v>945</v>
      </c>
      <c r="AF36" s="241" t="s">
        <v>945</v>
      </c>
      <c r="AG36" s="241" t="s">
        <v>945</v>
      </c>
      <c r="AH36" s="241" t="s">
        <v>945</v>
      </c>
      <c r="AI36" s="241" t="s">
        <v>945</v>
      </c>
      <c r="AJ36" s="241" t="s">
        <v>945</v>
      </c>
      <c r="AK36" s="241" t="s">
        <v>945</v>
      </c>
      <c r="AL36" s="241" t="s">
        <v>945</v>
      </c>
      <c r="AM36" s="241" t="s">
        <v>945</v>
      </c>
      <c r="AN36" s="241" t="s">
        <v>945</v>
      </c>
      <c r="AO36" s="241" t="s">
        <v>945</v>
      </c>
      <c r="AP36" s="241" t="s">
        <v>945</v>
      </c>
      <c r="AQ36" s="241" t="s">
        <v>945</v>
      </c>
      <c r="AR36" s="241" t="s">
        <v>945</v>
      </c>
      <c r="AS36" s="241" t="s">
        <v>945</v>
      </c>
      <c r="AT36" s="241" t="s">
        <v>945</v>
      </c>
      <c r="AU36" s="241" t="s">
        <v>945</v>
      </c>
      <c r="AV36" s="241" t="s">
        <v>945</v>
      </c>
      <c r="AW36" s="241" t="s">
        <v>945</v>
      </c>
      <c r="AX36" s="241" t="s">
        <v>945</v>
      </c>
      <c r="AY36" s="241" t="s">
        <v>945</v>
      </c>
      <c r="AZ36" s="241" t="s">
        <v>945</v>
      </c>
      <c r="BA36" s="241" t="s">
        <v>945</v>
      </c>
      <c r="BB36" s="241" t="s">
        <v>945</v>
      </c>
      <c r="BC36" s="241" t="s">
        <v>945</v>
      </c>
      <c r="BD36" s="241" t="s">
        <v>945</v>
      </c>
      <c r="BE36" s="241" t="s">
        <v>945</v>
      </c>
      <c r="BF36" s="241" t="s">
        <v>945</v>
      </c>
      <c r="BG36" s="241"/>
      <c r="BH36" s="241" t="s">
        <v>945</v>
      </c>
      <c r="BI36" s="241" t="s">
        <v>945</v>
      </c>
      <c r="BJ36" s="241" t="s">
        <v>945</v>
      </c>
      <c r="BK36" s="241" t="s">
        <v>945</v>
      </c>
      <c r="BL36" s="241" t="s">
        <v>945</v>
      </c>
      <c r="BM36" s="241" t="s">
        <v>945</v>
      </c>
      <c r="BN36" s="241" t="s">
        <v>945</v>
      </c>
      <c r="BO36" s="241" t="s">
        <v>945</v>
      </c>
      <c r="BP36" s="241" t="s">
        <v>945</v>
      </c>
      <c r="BQ36" s="241" t="s">
        <v>945</v>
      </c>
      <c r="BR36" s="241" t="s">
        <v>945</v>
      </c>
      <c r="BS36" s="241" t="s">
        <v>945</v>
      </c>
      <c r="BT36" s="241" t="s">
        <v>945</v>
      </c>
      <c r="BU36" s="241" t="s">
        <v>945</v>
      </c>
      <c r="BV36" s="241" t="s">
        <v>945</v>
      </c>
      <c r="BW36" s="241" t="s">
        <v>945</v>
      </c>
      <c r="BX36" s="241" t="s">
        <v>945</v>
      </c>
      <c r="BY36" s="241" t="s">
        <v>945</v>
      </c>
      <c r="BZ36" s="241" t="s">
        <v>945</v>
      </c>
      <c r="CA36" s="241" t="s">
        <v>945</v>
      </c>
      <c r="CB36" s="241" t="s">
        <v>945</v>
      </c>
      <c r="CC36" s="241" t="s">
        <v>945</v>
      </c>
      <c r="CD36" s="241" t="s">
        <v>945</v>
      </c>
      <c r="CE36" s="241" t="s">
        <v>945</v>
      </c>
      <c r="CF36" s="241" t="s">
        <v>945</v>
      </c>
      <c r="CG36" s="241" t="s">
        <v>945</v>
      </c>
      <c r="CH36" s="241" t="s">
        <v>945</v>
      </c>
      <c r="CI36" s="241" t="s">
        <v>945</v>
      </c>
      <c r="CJ36" s="241" t="s">
        <v>945</v>
      </c>
      <c r="CK36" s="241" t="s">
        <v>945</v>
      </c>
      <c r="CL36" s="241" t="e">
        <f t="shared" si="2"/>
        <v>#VALUE!</v>
      </c>
      <c r="CM36" s="241" t="s">
        <v>945</v>
      </c>
      <c r="CN36" s="241" t="s">
        <v>945</v>
      </c>
      <c r="CO36" s="217"/>
    </row>
    <row r="37" spans="1:93" ht="47.25" hidden="1">
      <c r="A37" s="239" t="s">
        <v>205</v>
      </c>
      <c r="B37" s="240" t="s">
        <v>970</v>
      </c>
      <c r="C37" s="241" t="s">
        <v>945</v>
      </c>
      <c r="D37" s="241" t="s">
        <v>945</v>
      </c>
      <c r="E37" s="241" t="s">
        <v>945</v>
      </c>
      <c r="F37" s="241" t="s">
        <v>945</v>
      </c>
      <c r="G37" s="241" t="s">
        <v>945</v>
      </c>
      <c r="H37" s="241" t="s">
        <v>945</v>
      </c>
      <c r="I37" s="241" t="s">
        <v>945</v>
      </c>
      <c r="J37" s="241" t="s">
        <v>945</v>
      </c>
      <c r="K37" s="241"/>
      <c r="L37" s="241" t="s">
        <v>945</v>
      </c>
      <c r="M37" s="241" t="s">
        <v>945</v>
      </c>
      <c r="N37" s="241" t="s">
        <v>945</v>
      </c>
      <c r="O37" s="241" t="s">
        <v>945</v>
      </c>
      <c r="P37" s="241" t="s">
        <v>945</v>
      </c>
      <c r="Q37" s="241" t="s">
        <v>945</v>
      </c>
      <c r="R37" s="241" t="s">
        <v>945</v>
      </c>
      <c r="S37" s="241" t="s">
        <v>945</v>
      </c>
      <c r="T37" s="241" t="s">
        <v>945</v>
      </c>
      <c r="U37" s="241" t="s">
        <v>945</v>
      </c>
      <c r="V37" s="241" t="s">
        <v>945</v>
      </c>
      <c r="W37" s="241" t="s">
        <v>945</v>
      </c>
      <c r="X37" s="241" t="s">
        <v>945</v>
      </c>
      <c r="Y37" s="241" t="s">
        <v>945</v>
      </c>
      <c r="Z37" s="241" t="s">
        <v>945</v>
      </c>
      <c r="AA37" s="241" t="s">
        <v>945</v>
      </c>
      <c r="AB37" s="241" t="s">
        <v>945</v>
      </c>
      <c r="AC37" s="241" t="s">
        <v>945</v>
      </c>
      <c r="AD37" s="241" t="s">
        <v>945</v>
      </c>
      <c r="AE37" s="241" t="s">
        <v>945</v>
      </c>
      <c r="AF37" s="241" t="s">
        <v>945</v>
      </c>
      <c r="AG37" s="241" t="s">
        <v>945</v>
      </c>
      <c r="AH37" s="241" t="s">
        <v>945</v>
      </c>
      <c r="AI37" s="241" t="s">
        <v>945</v>
      </c>
      <c r="AJ37" s="241" t="s">
        <v>945</v>
      </c>
      <c r="AK37" s="241" t="s">
        <v>945</v>
      </c>
      <c r="AL37" s="241" t="s">
        <v>945</v>
      </c>
      <c r="AM37" s="241" t="s">
        <v>945</v>
      </c>
      <c r="AN37" s="241" t="s">
        <v>945</v>
      </c>
      <c r="AO37" s="241" t="s">
        <v>945</v>
      </c>
      <c r="AP37" s="241" t="s">
        <v>945</v>
      </c>
      <c r="AQ37" s="241" t="s">
        <v>945</v>
      </c>
      <c r="AR37" s="241" t="s">
        <v>945</v>
      </c>
      <c r="AS37" s="241" t="s">
        <v>945</v>
      </c>
      <c r="AT37" s="241" t="s">
        <v>945</v>
      </c>
      <c r="AU37" s="241" t="s">
        <v>945</v>
      </c>
      <c r="AV37" s="241" t="s">
        <v>945</v>
      </c>
      <c r="AW37" s="241" t="s">
        <v>945</v>
      </c>
      <c r="AX37" s="241" t="s">
        <v>945</v>
      </c>
      <c r="AY37" s="241" t="s">
        <v>945</v>
      </c>
      <c r="AZ37" s="241" t="s">
        <v>945</v>
      </c>
      <c r="BA37" s="241" t="s">
        <v>945</v>
      </c>
      <c r="BB37" s="241" t="s">
        <v>945</v>
      </c>
      <c r="BC37" s="241" t="s">
        <v>945</v>
      </c>
      <c r="BD37" s="241" t="s">
        <v>945</v>
      </c>
      <c r="BE37" s="241" t="s">
        <v>945</v>
      </c>
      <c r="BF37" s="241" t="s">
        <v>945</v>
      </c>
      <c r="BG37" s="241"/>
      <c r="BH37" s="241" t="s">
        <v>945</v>
      </c>
      <c r="BI37" s="241" t="s">
        <v>945</v>
      </c>
      <c r="BJ37" s="241" t="s">
        <v>945</v>
      </c>
      <c r="BK37" s="241" t="s">
        <v>945</v>
      </c>
      <c r="BL37" s="241" t="s">
        <v>945</v>
      </c>
      <c r="BM37" s="241" t="s">
        <v>945</v>
      </c>
      <c r="BN37" s="241" t="s">
        <v>945</v>
      </c>
      <c r="BO37" s="241" t="s">
        <v>945</v>
      </c>
      <c r="BP37" s="241" t="s">
        <v>945</v>
      </c>
      <c r="BQ37" s="241" t="s">
        <v>945</v>
      </c>
      <c r="BR37" s="241" t="s">
        <v>945</v>
      </c>
      <c r="BS37" s="241" t="s">
        <v>945</v>
      </c>
      <c r="BT37" s="241" t="s">
        <v>945</v>
      </c>
      <c r="BU37" s="241" t="s">
        <v>945</v>
      </c>
      <c r="BV37" s="241" t="s">
        <v>945</v>
      </c>
      <c r="BW37" s="241" t="s">
        <v>945</v>
      </c>
      <c r="BX37" s="241" t="s">
        <v>945</v>
      </c>
      <c r="BY37" s="241" t="s">
        <v>945</v>
      </c>
      <c r="BZ37" s="241" t="s">
        <v>945</v>
      </c>
      <c r="CA37" s="241" t="s">
        <v>945</v>
      </c>
      <c r="CB37" s="241" t="s">
        <v>945</v>
      </c>
      <c r="CC37" s="241" t="s">
        <v>945</v>
      </c>
      <c r="CD37" s="241" t="s">
        <v>945</v>
      </c>
      <c r="CE37" s="241" t="s">
        <v>945</v>
      </c>
      <c r="CF37" s="241" t="s">
        <v>945</v>
      </c>
      <c r="CG37" s="241" t="s">
        <v>945</v>
      </c>
      <c r="CH37" s="241" t="s">
        <v>945</v>
      </c>
      <c r="CI37" s="241" t="s">
        <v>945</v>
      </c>
      <c r="CJ37" s="241" t="s">
        <v>945</v>
      </c>
      <c r="CK37" s="241" t="s">
        <v>945</v>
      </c>
      <c r="CL37" s="241" t="e">
        <f t="shared" si="2"/>
        <v>#VALUE!</v>
      </c>
      <c r="CM37" s="241" t="s">
        <v>945</v>
      </c>
      <c r="CN37" s="241" t="s">
        <v>945</v>
      </c>
      <c r="CO37" s="217"/>
    </row>
    <row r="38" spans="1:93" ht="63" hidden="1">
      <c r="A38" s="239" t="s">
        <v>971</v>
      </c>
      <c r="B38" s="240" t="s">
        <v>972</v>
      </c>
      <c r="C38" s="241" t="s">
        <v>945</v>
      </c>
      <c r="D38" s="241" t="s">
        <v>945</v>
      </c>
      <c r="E38" s="241" t="s">
        <v>945</v>
      </c>
      <c r="F38" s="241" t="s">
        <v>945</v>
      </c>
      <c r="G38" s="241" t="s">
        <v>945</v>
      </c>
      <c r="H38" s="241" t="s">
        <v>945</v>
      </c>
      <c r="I38" s="241" t="s">
        <v>945</v>
      </c>
      <c r="J38" s="241" t="s">
        <v>945</v>
      </c>
      <c r="K38" s="241"/>
      <c r="L38" s="241" t="s">
        <v>945</v>
      </c>
      <c r="M38" s="241" t="s">
        <v>945</v>
      </c>
      <c r="N38" s="241" t="s">
        <v>945</v>
      </c>
      <c r="O38" s="241" t="s">
        <v>945</v>
      </c>
      <c r="P38" s="241" t="s">
        <v>945</v>
      </c>
      <c r="Q38" s="241" t="s">
        <v>945</v>
      </c>
      <c r="R38" s="241" t="s">
        <v>945</v>
      </c>
      <c r="S38" s="241" t="s">
        <v>945</v>
      </c>
      <c r="T38" s="241" t="s">
        <v>945</v>
      </c>
      <c r="U38" s="241" t="s">
        <v>945</v>
      </c>
      <c r="V38" s="241" t="s">
        <v>945</v>
      </c>
      <c r="W38" s="241" t="s">
        <v>945</v>
      </c>
      <c r="X38" s="241" t="s">
        <v>945</v>
      </c>
      <c r="Y38" s="241" t="s">
        <v>945</v>
      </c>
      <c r="Z38" s="241" t="s">
        <v>945</v>
      </c>
      <c r="AA38" s="241" t="s">
        <v>945</v>
      </c>
      <c r="AB38" s="241" t="s">
        <v>945</v>
      </c>
      <c r="AC38" s="241" t="s">
        <v>945</v>
      </c>
      <c r="AD38" s="241" t="s">
        <v>945</v>
      </c>
      <c r="AE38" s="241" t="s">
        <v>945</v>
      </c>
      <c r="AF38" s="241" t="s">
        <v>945</v>
      </c>
      <c r="AG38" s="241" t="s">
        <v>945</v>
      </c>
      <c r="AH38" s="241" t="s">
        <v>945</v>
      </c>
      <c r="AI38" s="241" t="s">
        <v>945</v>
      </c>
      <c r="AJ38" s="241" t="s">
        <v>945</v>
      </c>
      <c r="AK38" s="241" t="s">
        <v>945</v>
      </c>
      <c r="AL38" s="241" t="s">
        <v>945</v>
      </c>
      <c r="AM38" s="241" t="s">
        <v>945</v>
      </c>
      <c r="AN38" s="241" t="s">
        <v>945</v>
      </c>
      <c r="AO38" s="241" t="s">
        <v>945</v>
      </c>
      <c r="AP38" s="241" t="s">
        <v>945</v>
      </c>
      <c r="AQ38" s="241" t="s">
        <v>945</v>
      </c>
      <c r="AR38" s="241" t="s">
        <v>945</v>
      </c>
      <c r="AS38" s="241" t="s">
        <v>945</v>
      </c>
      <c r="AT38" s="241" t="s">
        <v>945</v>
      </c>
      <c r="AU38" s="241" t="s">
        <v>945</v>
      </c>
      <c r="AV38" s="241" t="s">
        <v>945</v>
      </c>
      <c r="AW38" s="241" t="s">
        <v>945</v>
      </c>
      <c r="AX38" s="241" t="s">
        <v>945</v>
      </c>
      <c r="AY38" s="241" t="s">
        <v>945</v>
      </c>
      <c r="AZ38" s="241" t="s">
        <v>945</v>
      </c>
      <c r="BA38" s="241" t="s">
        <v>945</v>
      </c>
      <c r="BB38" s="241" t="s">
        <v>945</v>
      </c>
      <c r="BC38" s="241" t="s">
        <v>945</v>
      </c>
      <c r="BD38" s="241" t="s">
        <v>945</v>
      </c>
      <c r="BE38" s="241" t="s">
        <v>945</v>
      </c>
      <c r="BF38" s="241" t="s">
        <v>945</v>
      </c>
      <c r="BG38" s="241"/>
      <c r="BH38" s="241" t="s">
        <v>945</v>
      </c>
      <c r="BI38" s="241" t="s">
        <v>945</v>
      </c>
      <c r="BJ38" s="241" t="s">
        <v>945</v>
      </c>
      <c r="BK38" s="241" t="s">
        <v>945</v>
      </c>
      <c r="BL38" s="241" t="s">
        <v>945</v>
      </c>
      <c r="BM38" s="241" t="s">
        <v>945</v>
      </c>
      <c r="BN38" s="241" t="s">
        <v>945</v>
      </c>
      <c r="BO38" s="241" t="s">
        <v>945</v>
      </c>
      <c r="BP38" s="241" t="s">
        <v>945</v>
      </c>
      <c r="BQ38" s="241" t="s">
        <v>945</v>
      </c>
      <c r="BR38" s="241" t="s">
        <v>945</v>
      </c>
      <c r="BS38" s="241" t="s">
        <v>945</v>
      </c>
      <c r="BT38" s="241" t="s">
        <v>945</v>
      </c>
      <c r="BU38" s="241" t="s">
        <v>945</v>
      </c>
      <c r="BV38" s="241" t="s">
        <v>945</v>
      </c>
      <c r="BW38" s="241" t="s">
        <v>945</v>
      </c>
      <c r="BX38" s="241" t="s">
        <v>945</v>
      </c>
      <c r="BY38" s="241" t="s">
        <v>945</v>
      </c>
      <c r="BZ38" s="241" t="s">
        <v>945</v>
      </c>
      <c r="CA38" s="241" t="s">
        <v>945</v>
      </c>
      <c r="CB38" s="241" t="s">
        <v>945</v>
      </c>
      <c r="CC38" s="241" t="s">
        <v>945</v>
      </c>
      <c r="CD38" s="241" t="s">
        <v>945</v>
      </c>
      <c r="CE38" s="241" t="s">
        <v>945</v>
      </c>
      <c r="CF38" s="241" t="s">
        <v>945</v>
      </c>
      <c r="CG38" s="241" t="s">
        <v>945</v>
      </c>
      <c r="CH38" s="241" t="s">
        <v>945</v>
      </c>
      <c r="CI38" s="241" t="s">
        <v>945</v>
      </c>
      <c r="CJ38" s="241" t="s">
        <v>945</v>
      </c>
      <c r="CK38" s="241" t="s">
        <v>945</v>
      </c>
      <c r="CL38" s="241" t="e">
        <f t="shared" si="2"/>
        <v>#VALUE!</v>
      </c>
      <c r="CM38" s="241" t="s">
        <v>945</v>
      </c>
      <c r="CN38" s="241" t="s">
        <v>945</v>
      </c>
      <c r="CO38" s="217"/>
    </row>
    <row r="39" spans="1:93" ht="94.5" hidden="1">
      <c r="A39" s="239" t="s">
        <v>216</v>
      </c>
      <c r="B39" s="240" t="s">
        <v>977</v>
      </c>
      <c r="C39" s="241" t="s">
        <v>945</v>
      </c>
      <c r="D39" s="241" t="s">
        <v>945</v>
      </c>
      <c r="E39" s="241" t="s">
        <v>945</v>
      </c>
      <c r="F39" s="241" t="s">
        <v>945</v>
      </c>
      <c r="G39" s="241" t="s">
        <v>945</v>
      </c>
      <c r="H39" s="241" t="s">
        <v>945</v>
      </c>
      <c r="I39" s="241" t="s">
        <v>945</v>
      </c>
      <c r="J39" s="241" t="s">
        <v>945</v>
      </c>
      <c r="K39" s="241"/>
      <c r="L39" s="241" t="s">
        <v>945</v>
      </c>
      <c r="M39" s="241" t="s">
        <v>945</v>
      </c>
      <c r="N39" s="241" t="s">
        <v>945</v>
      </c>
      <c r="O39" s="241" t="s">
        <v>945</v>
      </c>
      <c r="P39" s="241" t="s">
        <v>945</v>
      </c>
      <c r="Q39" s="241" t="s">
        <v>945</v>
      </c>
      <c r="R39" s="241" t="s">
        <v>945</v>
      </c>
      <c r="S39" s="241" t="s">
        <v>945</v>
      </c>
      <c r="T39" s="241" t="s">
        <v>945</v>
      </c>
      <c r="U39" s="241" t="s">
        <v>945</v>
      </c>
      <c r="V39" s="241" t="s">
        <v>945</v>
      </c>
      <c r="W39" s="241" t="s">
        <v>945</v>
      </c>
      <c r="X39" s="241" t="s">
        <v>945</v>
      </c>
      <c r="Y39" s="241" t="s">
        <v>945</v>
      </c>
      <c r="Z39" s="241" t="s">
        <v>945</v>
      </c>
      <c r="AA39" s="241" t="s">
        <v>945</v>
      </c>
      <c r="AB39" s="241" t="s">
        <v>945</v>
      </c>
      <c r="AC39" s="241" t="s">
        <v>945</v>
      </c>
      <c r="AD39" s="241" t="s">
        <v>945</v>
      </c>
      <c r="AE39" s="241" t="s">
        <v>945</v>
      </c>
      <c r="AF39" s="241" t="s">
        <v>945</v>
      </c>
      <c r="AG39" s="241" t="s">
        <v>945</v>
      </c>
      <c r="AH39" s="241" t="s">
        <v>945</v>
      </c>
      <c r="AI39" s="241" t="s">
        <v>945</v>
      </c>
      <c r="AJ39" s="241" t="s">
        <v>945</v>
      </c>
      <c r="AK39" s="241" t="s">
        <v>945</v>
      </c>
      <c r="AL39" s="241" t="s">
        <v>945</v>
      </c>
      <c r="AM39" s="241" t="s">
        <v>945</v>
      </c>
      <c r="AN39" s="241" t="s">
        <v>945</v>
      </c>
      <c r="AO39" s="241" t="s">
        <v>945</v>
      </c>
      <c r="AP39" s="241" t="s">
        <v>945</v>
      </c>
      <c r="AQ39" s="241" t="s">
        <v>945</v>
      </c>
      <c r="AR39" s="241" t="s">
        <v>945</v>
      </c>
      <c r="AS39" s="241" t="s">
        <v>945</v>
      </c>
      <c r="AT39" s="241" t="s">
        <v>945</v>
      </c>
      <c r="AU39" s="241" t="s">
        <v>945</v>
      </c>
      <c r="AV39" s="241" t="s">
        <v>945</v>
      </c>
      <c r="AW39" s="241" t="s">
        <v>945</v>
      </c>
      <c r="AX39" s="241" t="s">
        <v>945</v>
      </c>
      <c r="AY39" s="241" t="s">
        <v>945</v>
      </c>
      <c r="AZ39" s="241" t="s">
        <v>945</v>
      </c>
      <c r="BA39" s="241" t="s">
        <v>945</v>
      </c>
      <c r="BB39" s="241" t="s">
        <v>945</v>
      </c>
      <c r="BC39" s="241" t="s">
        <v>945</v>
      </c>
      <c r="BD39" s="241" t="s">
        <v>945</v>
      </c>
      <c r="BE39" s="241" t="s">
        <v>945</v>
      </c>
      <c r="BF39" s="241" t="s">
        <v>945</v>
      </c>
      <c r="BG39" s="241"/>
      <c r="BH39" s="241" t="s">
        <v>945</v>
      </c>
      <c r="BI39" s="241" t="s">
        <v>945</v>
      </c>
      <c r="BJ39" s="241" t="s">
        <v>945</v>
      </c>
      <c r="BK39" s="241" t="s">
        <v>945</v>
      </c>
      <c r="BL39" s="241" t="s">
        <v>945</v>
      </c>
      <c r="BM39" s="241" t="s">
        <v>945</v>
      </c>
      <c r="BN39" s="241" t="s">
        <v>945</v>
      </c>
      <c r="BO39" s="241" t="s">
        <v>945</v>
      </c>
      <c r="BP39" s="241" t="s">
        <v>945</v>
      </c>
      <c r="BQ39" s="241" t="s">
        <v>945</v>
      </c>
      <c r="BR39" s="241" t="s">
        <v>945</v>
      </c>
      <c r="BS39" s="241" t="s">
        <v>945</v>
      </c>
      <c r="BT39" s="241" t="s">
        <v>945</v>
      </c>
      <c r="BU39" s="241" t="s">
        <v>945</v>
      </c>
      <c r="BV39" s="241" t="s">
        <v>945</v>
      </c>
      <c r="BW39" s="241" t="s">
        <v>945</v>
      </c>
      <c r="BX39" s="241" t="s">
        <v>945</v>
      </c>
      <c r="BY39" s="241" t="s">
        <v>945</v>
      </c>
      <c r="BZ39" s="241" t="s">
        <v>945</v>
      </c>
      <c r="CA39" s="241" t="s">
        <v>945</v>
      </c>
      <c r="CB39" s="241" t="s">
        <v>945</v>
      </c>
      <c r="CC39" s="241" t="s">
        <v>945</v>
      </c>
      <c r="CD39" s="241" t="s">
        <v>945</v>
      </c>
      <c r="CE39" s="241" t="s">
        <v>945</v>
      </c>
      <c r="CF39" s="241" t="s">
        <v>945</v>
      </c>
      <c r="CG39" s="241" t="s">
        <v>945</v>
      </c>
      <c r="CH39" s="241" t="s">
        <v>945</v>
      </c>
      <c r="CI39" s="241" t="s">
        <v>945</v>
      </c>
      <c r="CJ39" s="241" t="s">
        <v>945</v>
      </c>
      <c r="CK39" s="241" t="s">
        <v>945</v>
      </c>
      <c r="CL39" s="241" t="e">
        <f t="shared" si="2"/>
        <v>#VALUE!</v>
      </c>
      <c r="CM39" s="241" t="s">
        <v>945</v>
      </c>
      <c r="CN39" s="241" t="s">
        <v>945</v>
      </c>
      <c r="CO39" s="217"/>
    </row>
    <row r="40" spans="1:93" ht="78.75" hidden="1">
      <c r="A40" s="239" t="s">
        <v>978</v>
      </c>
      <c r="B40" s="240" t="s">
        <v>979</v>
      </c>
      <c r="C40" s="241" t="s">
        <v>945</v>
      </c>
      <c r="D40" s="241" t="s">
        <v>945</v>
      </c>
      <c r="E40" s="241" t="s">
        <v>945</v>
      </c>
      <c r="F40" s="241" t="s">
        <v>945</v>
      </c>
      <c r="G40" s="241" t="s">
        <v>945</v>
      </c>
      <c r="H40" s="241" t="s">
        <v>945</v>
      </c>
      <c r="I40" s="241" t="s">
        <v>945</v>
      </c>
      <c r="J40" s="241" t="s">
        <v>945</v>
      </c>
      <c r="K40" s="241"/>
      <c r="L40" s="241" t="s">
        <v>945</v>
      </c>
      <c r="M40" s="241" t="s">
        <v>945</v>
      </c>
      <c r="N40" s="241" t="s">
        <v>945</v>
      </c>
      <c r="O40" s="241" t="s">
        <v>945</v>
      </c>
      <c r="P40" s="241" t="s">
        <v>945</v>
      </c>
      <c r="Q40" s="241" t="s">
        <v>945</v>
      </c>
      <c r="R40" s="241" t="s">
        <v>945</v>
      </c>
      <c r="S40" s="241" t="s">
        <v>945</v>
      </c>
      <c r="T40" s="241" t="s">
        <v>945</v>
      </c>
      <c r="U40" s="241" t="s">
        <v>945</v>
      </c>
      <c r="V40" s="241" t="s">
        <v>945</v>
      </c>
      <c r="W40" s="241" t="s">
        <v>945</v>
      </c>
      <c r="X40" s="241" t="s">
        <v>945</v>
      </c>
      <c r="Y40" s="241" t="s">
        <v>945</v>
      </c>
      <c r="Z40" s="241" t="s">
        <v>945</v>
      </c>
      <c r="AA40" s="241" t="s">
        <v>945</v>
      </c>
      <c r="AB40" s="241" t="s">
        <v>945</v>
      </c>
      <c r="AC40" s="241" t="s">
        <v>945</v>
      </c>
      <c r="AD40" s="241" t="s">
        <v>945</v>
      </c>
      <c r="AE40" s="241" t="s">
        <v>945</v>
      </c>
      <c r="AF40" s="241" t="s">
        <v>945</v>
      </c>
      <c r="AG40" s="241" t="s">
        <v>945</v>
      </c>
      <c r="AH40" s="241" t="s">
        <v>945</v>
      </c>
      <c r="AI40" s="241" t="s">
        <v>945</v>
      </c>
      <c r="AJ40" s="241" t="s">
        <v>945</v>
      </c>
      <c r="AK40" s="241" t="s">
        <v>945</v>
      </c>
      <c r="AL40" s="241" t="s">
        <v>945</v>
      </c>
      <c r="AM40" s="241" t="s">
        <v>945</v>
      </c>
      <c r="AN40" s="241" t="s">
        <v>945</v>
      </c>
      <c r="AO40" s="241" t="s">
        <v>945</v>
      </c>
      <c r="AP40" s="241" t="s">
        <v>945</v>
      </c>
      <c r="AQ40" s="241" t="s">
        <v>945</v>
      </c>
      <c r="AR40" s="241" t="s">
        <v>945</v>
      </c>
      <c r="AS40" s="241" t="s">
        <v>945</v>
      </c>
      <c r="AT40" s="241" t="s">
        <v>945</v>
      </c>
      <c r="AU40" s="241" t="s">
        <v>945</v>
      </c>
      <c r="AV40" s="241" t="s">
        <v>945</v>
      </c>
      <c r="AW40" s="241" t="s">
        <v>945</v>
      </c>
      <c r="AX40" s="241" t="s">
        <v>945</v>
      </c>
      <c r="AY40" s="241" t="s">
        <v>945</v>
      </c>
      <c r="AZ40" s="241" t="s">
        <v>945</v>
      </c>
      <c r="BA40" s="241" t="s">
        <v>945</v>
      </c>
      <c r="BB40" s="241" t="s">
        <v>945</v>
      </c>
      <c r="BC40" s="241" t="s">
        <v>945</v>
      </c>
      <c r="BD40" s="241" t="s">
        <v>945</v>
      </c>
      <c r="BE40" s="241" t="s">
        <v>945</v>
      </c>
      <c r="BF40" s="241" t="s">
        <v>945</v>
      </c>
      <c r="BG40" s="241"/>
      <c r="BH40" s="241" t="s">
        <v>945</v>
      </c>
      <c r="BI40" s="241" t="s">
        <v>945</v>
      </c>
      <c r="BJ40" s="241" t="s">
        <v>945</v>
      </c>
      <c r="BK40" s="241" t="s">
        <v>945</v>
      </c>
      <c r="BL40" s="241" t="s">
        <v>945</v>
      </c>
      <c r="BM40" s="241" t="s">
        <v>945</v>
      </c>
      <c r="BN40" s="241" t="s">
        <v>945</v>
      </c>
      <c r="BO40" s="241" t="s">
        <v>945</v>
      </c>
      <c r="BP40" s="241" t="s">
        <v>945</v>
      </c>
      <c r="BQ40" s="241" t="s">
        <v>945</v>
      </c>
      <c r="BR40" s="241" t="s">
        <v>945</v>
      </c>
      <c r="BS40" s="241" t="s">
        <v>945</v>
      </c>
      <c r="BT40" s="241" t="s">
        <v>945</v>
      </c>
      <c r="BU40" s="241" t="s">
        <v>945</v>
      </c>
      <c r="BV40" s="241" t="s">
        <v>945</v>
      </c>
      <c r="BW40" s="241" t="s">
        <v>945</v>
      </c>
      <c r="BX40" s="241" t="s">
        <v>945</v>
      </c>
      <c r="BY40" s="241" t="s">
        <v>945</v>
      </c>
      <c r="BZ40" s="241" t="s">
        <v>945</v>
      </c>
      <c r="CA40" s="241" t="s">
        <v>945</v>
      </c>
      <c r="CB40" s="241" t="s">
        <v>945</v>
      </c>
      <c r="CC40" s="241" t="s">
        <v>945</v>
      </c>
      <c r="CD40" s="241" t="s">
        <v>945</v>
      </c>
      <c r="CE40" s="241" t="s">
        <v>945</v>
      </c>
      <c r="CF40" s="241" t="s">
        <v>945</v>
      </c>
      <c r="CG40" s="241" t="s">
        <v>945</v>
      </c>
      <c r="CH40" s="241" t="s">
        <v>945</v>
      </c>
      <c r="CI40" s="241" t="s">
        <v>945</v>
      </c>
      <c r="CJ40" s="241" t="s">
        <v>945</v>
      </c>
      <c r="CK40" s="241" t="s">
        <v>945</v>
      </c>
      <c r="CL40" s="241" t="e">
        <f t="shared" si="2"/>
        <v>#VALUE!</v>
      </c>
      <c r="CM40" s="241" t="s">
        <v>945</v>
      </c>
      <c r="CN40" s="241" t="s">
        <v>945</v>
      </c>
      <c r="CO40" s="217"/>
    </row>
    <row r="41" spans="1:93" ht="78.75" hidden="1">
      <c r="A41" s="239" t="s">
        <v>980</v>
      </c>
      <c r="B41" s="240" t="s">
        <v>981</v>
      </c>
      <c r="C41" s="241" t="s">
        <v>945</v>
      </c>
      <c r="D41" s="241" t="s">
        <v>945</v>
      </c>
      <c r="E41" s="241" t="s">
        <v>945</v>
      </c>
      <c r="F41" s="241" t="s">
        <v>945</v>
      </c>
      <c r="G41" s="241" t="s">
        <v>945</v>
      </c>
      <c r="H41" s="241" t="s">
        <v>945</v>
      </c>
      <c r="I41" s="241" t="s">
        <v>945</v>
      </c>
      <c r="J41" s="241" t="s">
        <v>945</v>
      </c>
      <c r="K41" s="241"/>
      <c r="L41" s="241" t="s">
        <v>945</v>
      </c>
      <c r="M41" s="241" t="s">
        <v>945</v>
      </c>
      <c r="N41" s="241" t="s">
        <v>945</v>
      </c>
      <c r="O41" s="241" t="s">
        <v>945</v>
      </c>
      <c r="P41" s="241" t="s">
        <v>945</v>
      </c>
      <c r="Q41" s="241" t="s">
        <v>945</v>
      </c>
      <c r="R41" s="241" t="s">
        <v>945</v>
      </c>
      <c r="S41" s="241" t="s">
        <v>945</v>
      </c>
      <c r="T41" s="241" t="s">
        <v>945</v>
      </c>
      <c r="U41" s="241" t="s">
        <v>945</v>
      </c>
      <c r="V41" s="241" t="s">
        <v>945</v>
      </c>
      <c r="W41" s="241" t="s">
        <v>945</v>
      </c>
      <c r="X41" s="241" t="s">
        <v>945</v>
      </c>
      <c r="Y41" s="241" t="s">
        <v>945</v>
      </c>
      <c r="Z41" s="241" t="s">
        <v>945</v>
      </c>
      <c r="AA41" s="241" t="s">
        <v>945</v>
      </c>
      <c r="AB41" s="241" t="s">
        <v>945</v>
      </c>
      <c r="AC41" s="241" t="s">
        <v>945</v>
      </c>
      <c r="AD41" s="241" t="s">
        <v>945</v>
      </c>
      <c r="AE41" s="241" t="s">
        <v>945</v>
      </c>
      <c r="AF41" s="241" t="s">
        <v>945</v>
      </c>
      <c r="AG41" s="241" t="s">
        <v>945</v>
      </c>
      <c r="AH41" s="241" t="s">
        <v>945</v>
      </c>
      <c r="AI41" s="241" t="s">
        <v>945</v>
      </c>
      <c r="AJ41" s="241" t="s">
        <v>945</v>
      </c>
      <c r="AK41" s="241" t="s">
        <v>945</v>
      </c>
      <c r="AL41" s="241" t="s">
        <v>945</v>
      </c>
      <c r="AM41" s="241" t="s">
        <v>945</v>
      </c>
      <c r="AN41" s="241" t="s">
        <v>945</v>
      </c>
      <c r="AO41" s="241" t="s">
        <v>945</v>
      </c>
      <c r="AP41" s="241" t="s">
        <v>945</v>
      </c>
      <c r="AQ41" s="241" t="s">
        <v>945</v>
      </c>
      <c r="AR41" s="241" t="s">
        <v>945</v>
      </c>
      <c r="AS41" s="241" t="s">
        <v>945</v>
      </c>
      <c r="AT41" s="241" t="s">
        <v>945</v>
      </c>
      <c r="AU41" s="241" t="s">
        <v>945</v>
      </c>
      <c r="AV41" s="241" t="s">
        <v>945</v>
      </c>
      <c r="AW41" s="241" t="s">
        <v>945</v>
      </c>
      <c r="AX41" s="241" t="s">
        <v>945</v>
      </c>
      <c r="AY41" s="241" t="s">
        <v>945</v>
      </c>
      <c r="AZ41" s="241" t="s">
        <v>945</v>
      </c>
      <c r="BA41" s="241" t="s">
        <v>945</v>
      </c>
      <c r="BB41" s="241" t="s">
        <v>945</v>
      </c>
      <c r="BC41" s="241" t="s">
        <v>945</v>
      </c>
      <c r="BD41" s="241" t="s">
        <v>945</v>
      </c>
      <c r="BE41" s="241" t="s">
        <v>945</v>
      </c>
      <c r="BF41" s="241" t="s">
        <v>945</v>
      </c>
      <c r="BG41" s="241"/>
      <c r="BH41" s="241" t="s">
        <v>945</v>
      </c>
      <c r="BI41" s="241" t="s">
        <v>945</v>
      </c>
      <c r="BJ41" s="241" t="s">
        <v>945</v>
      </c>
      <c r="BK41" s="241" t="s">
        <v>945</v>
      </c>
      <c r="BL41" s="241" t="s">
        <v>945</v>
      </c>
      <c r="BM41" s="241" t="s">
        <v>945</v>
      </c>
      <c r="BN41" s="241" t="s">
        <v>945</v>
      </c>
      <c r="BO41" s="241" t="s">
        <v>945</v>
      </c>
      <c r="BP41" s="241" t="s">
        <v>945</v>
      </c>
      <c r="BQ41" s="241" t="s">
        <v>945</v>
      </c>
      <c r="BR41" s="241" t="s">
        <v>945</v>
      </c>
      <c r="BS41" s="241" t="s">
        <v>945</v>
      </c>
      <c r="BT41" s="241" t="s">
        <v>945</v>
      </c>
      <c r="BU41" s="241" t="s">
        <v>945</v>
      </c>
      <c r="BV41" s="241" t="s">
        <v>945</v>
      </c>
      <c r="BW41" s="241" t="s">
        <v>945</v>
      </c>
      <c r="BX41" s="241" t="s">
        <v>945</v>
      </c>
      <c r="BY41" s="241" t="s">
        <v>945</v>
      </c>
      <c r="BZ41" s="241" t="s">
        <v>945</v>
      </c>
      <c r="CA41" s="241" t="s">
        <v>945</v>
      </c>
      <c r="CB41" s="241" t="s">
        <v>945</v>
      </c>
      <c r="CC41" s="241" t="s">
        <v>945</v>
      </c>
      <c r="CD41" s="241" t="s">
        <v>945</v>
      </c>
      <c r="CE41" s="241" t="s">
        <v>945</v>
      </c>
      <c r="CF41" s="241" t="s">
        <v>945</v>
      </c>
      <c r="CG41" s="241" t="s">
        <v>945</v>
      </c>
      <c r="CH41" s="241" t="s">
        <v>945</v>
      </c>
      <c r="CI41" s="241" t="s">
        <v>945</v>
      </c>
      <c r="CJ41" s="241" t="s">
        <v>945</v>
      </c>
      <c r="CK41" s="241" t="s">
        <v>945</v>
      </c>
      <c r="CL41" s="241" t="e">
        <f t="shared" si="2"/>
        <v>#VALUE!</v>
      </c>
      <c r="CM41" s="241" t="s">
        <v>945</v>
      </c>
      <c r="CN41" s="241" t="s">
        <v>945</v>
      </c>
      <c r="CO41" s="217"/>
    </row>
    <row r="42" spans="1:93" ht="47.25" hidden="1">
      <c r="A42" s="239" t="s">
        <v>217</v>
      </c>
      <c r="B42" s="240" t="s">
        <v>982</v>
      </c>
      <c r="C42" s="241" t="s">
        <v>945</v>
      </c>
      <c r="D42" s="241" t="s">
        <v>945</v>
      </c>
      <c r="E42" s="241" t="s">
        <v>945</v>
      </c>
      <c r="F42" s="241" t="s">
        <v>945</v>
      </c>
      <c r="G42" s="241" t="s">
        <v>945</v>
      </c>
      <c r="H42" s="241" t="s">
        <v>945</v>
      </c>
      <c r="I42" s="241" t="s">
        <v>945</v>
      </c>
      <c r="J42" s="241" t="s">
        <v>945</v>
      </c>
      <c r="K42" s="241"/>
      <c r="L42" s="241" t="s">
        <v>945</v>
      </c>
      <c r="M42" s="241" t="s">
        <v>945</v>
      </c>
      <c r="N42" s="241" t="s">
        <v>945</v>
      </c>
      <c r="O42" s="241" t="s">
        <v>945</v>
      </c>
      <c r="P42" s="241" t="s">
        <v>945</v>
      </c>
      <c r="Q42" s="241" t="s">
        <v>945</v>
      </c>
      <c r="R42" s="241" t="s">
        <v>945</v>
      </c>
      <c r="S42" s="241" t="s">
        <v>945</v>
      </c>
      <c r="T42" s="241" t="s">
        <v>945</v>
      </c>
      <c r="U42" s="241" t="s">
        <v>945</v>
      </c>
      <c r="V42" s="241" t="s">
        <v>945</v>
      </c>
      <c r="W42" s="241" t="s">
        <v>945</v>
      </c>
      <c r="X42" s="241" t="s">
        <v>945</v>
      </c>
      <c r="Y42" s="241" t="s">
        <v>945</v>
      </c>
      <c r="Z42" s="241" t="s">
        <v>945</v>
      </c>
      <c r="AA42" s="241" t="s">
        <v>945</v>
      </c>
      <c r="AB42" s="241" t="s">
        <v>945</v>
      </c>
      <c r="AC42" s="241" t="s">
        <v>945</v>
      </c>
      <c r="AD42" s="241" t="s">
        <v>945</v>
      </c>
      <c r="AE42" s="241" t="s">
        <v>945</v>
      </c>
      <c r="AF42" s="241" t="s">
        <v>945</v>
      </c>
      <c r="AG42" s="241" t="s">
        <v>945</v>
      </c>
      <c r="AH42" s="241" t="s">
        <v>945</v>
      </c>
      <c r="AI42" s="241" t="s">
        <v>945</v>
      </c>
      <c r="AJ42" s="241" t="s">
        <v>945</v>
      </c>
      <c r="AK42" s="241" t="s">
        <v>945</v>
      </c>
      <c r="AL42" s="241" t="s">
        <v>945</v>
      </c>
      <c r="AM42" s="241" t="s">
        <v>945</v>
      </c>
      <c r="AN42" s="241" t="s">
        <v>945</v>
      </c>
      <c r="AO42" s="241" t="s">
        <v>945</v>
      </c>
      <c r="AP42" s="241" t="s">
        <v>945</v>
      </c>
      <c r="AQ42" s="241" t="s">
        <v>945</v>
      </c>
      <c r="AR42" s="241" t="s">
        <v>945</v>
      </c>
      <c r="AS42" s="241" t="s">
        <v>945</v>
      </c>
      <c r="AT42" s="241" t="s">
        <v>945</v>
      </c>
      <c r="AU42" s="241" t="s">
        <v>945</v>
      </c>
      <c r="AV42" s="241" t="s">
        <v>945</v>
      </c>
      <c r="AW42" s="241" t="s">
        <v>945</v>
      </c>
      <c r="AX42" s="241" t="s">
        <v>945</v>
      </c>
      <c r="AY42" s="241" t="s">
        <v>945</v>
      </c>
      <c r="AZ42" s="241" t="s">
        <v>945</v>
      </c>
      <c r="BA42" s="241" t="s">
        <v>945</v>
      </c>
      <c r="BB42" s="241" t="s">
        <v>945</v>
      </c>
      <c r="BC42" s="241" t="s">
        <v>945</v>
      </c>
      <c r="BD42" s="241" t="s">
        <v>945</v>
      </c>
      <c r="BE42" s="241" t="s">
        <v>945</v>
      </c>
      <c r="BF42" s="241" t="s">
        <v>945</v>
      </c>
      <c r="BG42" s="241"/>
      <c r="BH42" s="241" t="s">
        <v>945</v>
      </c>
      <c r="BI42" s="241" t="s">
        <v>945</v>
      </c>
      <c r="BJ42" s="241" t="s">
        <v>945</v>
      </c>
      <c r="BK42" s="241" t="s">
        <v>945</v>
      </c>
      <c r="BL42" s="241" t="s">
        <v>945</v>
      </c>
      <c r="BM42" s="241" t="s">
        <v>945</v>
      </c>
      <c r="BN42" s="241" t="s">
        <v>945</v>
      </c>
      <c r="BO42" s="241" t="s">
        <v>945</v>
      </c>
      <c r="BP42" s="241" t="s">
        <v>945</v>
      </c>
      <c r="BQ42" s="241" t="s">
        <v>945</v>
      </c>
      <c r="BR42" s="241" t="s">
        <v>945</v>
      </c>
      <c r="BS42" s="241" t="s">
        <v>945</v>
      </c>
      <c r="BT42" s="241" t="s">
        <v>945</v>
      </c>
      <c r="BU42" s="241" t="s">
        <v>945</v>
      </c>
      <c r="BV42" s="241" t="s">
        <v>945</v>
      </c>
      <c r="BW42" s="241" t="s">
        <v>945</v>
      </c>
      <c r="BX42" s="241" t="s">
        <v>945</v>
      </c>
      <c r="BY42" s="241" t="s">
        <v>945</v>
      </c>
      <c r="BZ42" s="241" t="s">
        <v>945</v>
      </c>
      <c r="CA42" s="241" t="s">
        <v>945</v>
      </c>
      <c r="CB42" s="241" t="s">
        <v>945</v>
      </c>
      <c r="CC42" s="241" t="s">
        <v>945</v>
      </c>
      <c r="CD42" s="241" t="s">
        <v>945</v>
      </c>
      <c r="CE42" s="241" t="s">
        <v>945</v>
      </c>
      <c r="CF42" s="241" t="s">
        <v>945</v>
      </c>
      <c r="CG42" s="241" t="s">
        <v>945</v>
      </c>
      <c r="CH42" s="241" t="s">
        <v>945</v>
      </c>
      <c r="CI42" s="241" t="s">
        <v>945</v>
      </c>
      <c r="CJ42" s="241" t="s">
        <v>945</v>
      </c>
      <c r="CK42" s="241" t="s">
        <v>945</v>
      </c>
      <c r="CL42" s="241" t="e">
        <f t="shared" si="2"/>
        <v>#VALUE!</v>
      </c>
      <c r="CM42" s="241" t="s">
        <v>945</v>
      </c>
      <c r="CN42" s="241" t="s">
        <v>945</v>
      </c>
      <c r="CO42" s="217"/>
    </row>
    <row r="43" spans="1:93" ht="63" hidden="1">
      <c r="A43" s="239" t="s">
        <v>286</v>
      </c>
      <c r="B43" s="240" t="s">
        <v>983</v>
      </c>
      <c r="C43" s="241" t="s">
        <v>945</v>
      </c>
      <c r="D43" s="241" t="s">
        <v>945</v>
      </c>
      <c r="E43" s="241" t="s">
        <v>945</v>
      </c>
      <c r="F43" s="241" t="s">
        <v>945</v>
      </c>
      <c r="G43" s="241" t="s">
        <v>945</v>
      </c>
      <c r="H43" s="241" t="s">
        <v>945</v>
      </c>
      <c r="I43" s="241" t="s">
        <v>945</v>
      </c>
      <c r="J43" s="241" t="s">
        <v>945</v>
      </c>
      <c r="K43" s="241"/>
      <c r="L43" s="241" t="s">
        <v>945</v>
      </c>
      <c r="M43" s="241" t="s">
        <v>945</v>
      </c>
      <c r="N43" s="241" t="s">
        <v>945</v>
      </c>
      <c r="O43" s="241" t="s">
        <v>945</v>
      </c>
      <c r="P43" s="241" t="s">
        <v>945</v>
      </c>
      <c r="Q43" s="241" t="s">
        <v>945</v>
      </c>
      <c r="R43" s="241" t="s">
        <v>945</v>
      </c>
      <c r="S43" s="241" t="s">
        <v>945</v>
      </c>
      <c r="T43" s="241" t="s">
        <v>945</v>
      </c>
      <c r="U43" s="241" t="s">
        <v>945</v>
      </c>
      <c r="V43" s="241" t="s">
        <v>945</v>
      </c>
      <c r="W43" s="241" t="s">
        <v>945</v>
      </c>
      <c r="X43" s="241" t="s">
        <v>945</v>
      </c>
      <c r="Y43" s="241" t="s">
        <v>945</v>
      </c>
      <c r="Z43" s="241" t="s">
        <v>945</v>
      </c>
      <c r="AA43" s="241" t="s">
        <v>945</v>
      </c>
      <c r="AB43" s="241" t="s">
        <v>945</v>
      </c>
      <c r="AC43" s="241" t="s">
        <v>945</v>
      </c>
      <c r="AD43" s="241" t="s">
        <v>945</v>
      </c>
      <c r="AE43" s="241" t="s">
        <v>945</v>
      </c>
      <c r="AF43" s="241" t="s">
        <v>945</v>
      </c>
      <c r="AG43" s="241" t="s">
        <v>945</v>
      </c>
      <c r="AH43" s="241" t="s">
        <v>945</v>
      </c>
      <c r="AI43" s="241" t="s">
        <v>945</v>
      </c>
      <c r="AJ43" s="241" t="s">
        <v>945</v>
      </c>
      <c r="AK43" s="241" t="s">
        <v>945</v>
      </c>
      <c r="AL43" s="241" t="s">
        <v>945</v>
      </c>
      <c r="AM43" s="241" t="s">
        <v>945</v>
      </c>
      <c r="AN43" s="241" t="s">
        <v>945</v>
      </c>
      <c r="AO43" s="241" t="s">
        <v>945</v>
      </c>
      <c r="AP43" s="241" t="s">
        <v>945</v>
      </c>
      <c r="AQ43" s="241" t="s">
        <v>945</v>
      </c>
      <c r="AR43" s="241" t="s">
        <v>945</v>
      </c>
      <c r="AS43" s="241" t="s">
        <v>945</v>
      </c>
      <c r="AT43" s="241" t="s">
        <v>945</v>
      </c>
      <c r="AU43" s="241" t="s">
        <v>945</v>
      </c>
      <c r="AV43" s="241" t="s">
        <v>945</v>
      </c>
      <c r="AW43" s="241" t="s">
        <v>945</v>
      </c>
      <c r="AX43" s="241" t="s">
        <v>945</v>
      </c>
      <c r="AY43" s="241" t="s">
        <v>945</v>
      </c>
      <c r="AZ43" s="241" t="s">
        <v>945</v>
      </c>
      <c r="BA43" s="241" t="s">
        <v>945</v>
      </c>
      <c r="BB43" s="241" t="s">
        <v>945</v>
      </c>
      <c r="BC43" s="241" t="s">
        <v>945</v>
      </c>
      <c r="BD43" s="241" t="s">
        <v>945</v>
      </c>
      <c r="BE43" s="241" t="s">
        <v>945</v>
      </c>
      <c r="BF43" s="241" t="s">
        <v>945</v>
      </c>
      <c r="BG43" s="241"/>
      <c r="BH43" s="241" t="s">
        <v>945</v>
      </c>
      <c r="BI43" s="241" t="s">
        <v>945</v>
      </c>
      <c r="BJ43" s="241" t="s">
        <v>945</v>
      </c>
      <c r="BK43" s="241" t="s">
        <v>945</v>
      </c>
      <c r="BL43" s="241" t="s">
        <v>945</v>
      </c>
      <c r="BM43" s="241" t="s">
        <v>945</v>
      </c>
      <c r="BN43" s="241" t="s">
        <v>945</v>
      </c>
      <c r="BO43" s="241" t="s">
        <v>945</v>
      </c>
      <c r="BP43" s="241" t="s">
        <v>945</v>
      </c>
      <c r="BQ43" s="241" t="s">
        <v>945</v>
      </c>
      <c r="BR43" s="241" t="s">
        <v>945</v>
      </c>
      <c r="BS43" s="241" t="s">
        <v>945</v>
      </c>
      <c r="BT43" s="241" t="s">
        <v>945</v>
      </c>
      <c r="BU43" s="241" t="s">
        <v>945</v>
      </c>
      <c r="BV43" s="241" t="s">
        <v>945</v>
      </c>
      <c r="BW43" s="241" t="s">
        <v>945</v>
      </c>
      <c r="BX43" s="241" t="s">
        <v>945</v>
      </c>
      <c r="BY43" s="241" t="s">
        <v>945</v>
      </c>
      <c r="BZ43" s="241" t="s">
        <v>945</v>
      </c>
      <c r="CA43" s="241" t="s">
        <v>945</v>
      </c>
      <c r="CB43" s="241" t="s">
        <v>945</v>
      </c>
      <c r="CC43" s="241" t="s">
        <v>945</v>
      </c>
      <c r="CD43" s="241" t="s">
        <v>945</v>
      </c>
      <c r="CE43" s="241" t="s">
        <v>945</v>
      </c>
      <c r="CF43" s="241" t="s">
        <v>945</v>
      </c>
      <c r="CG43" s="241" t="s">
        <v>945</v>
      </c>
      <c r="CH43" s="241" t="s">
        <v>945</v>
      </c>
      <c r="CI43" s="241" t="s">
        <v>945</v>
      </c>
      <c r="CJ43" s="241" t="s">
        <v>945</v>
      </c>
      <c r="CK43" s="241" t="s">
        <v>945</v>
      </c>
      <c r="CL43" s="241" t="e">
        <f t="shared" si="2"/>
        <v>#VALUE!</v>
      </c>
      <c r="CM43" s="241" t="s">
        <v>945</v>
      </c>
      <c r="CN43" s="241" t="s">
        <v>945</v>
      </c>
      <c r="CO43" s="217"/>
    </row>
    <row r="44" spans="1:93" ht="31.5">
      <c r="A44" s="239" t="s">
        <v>288</v>
      </c>
      <c r="B44" s="242" t="s">
        <v>984</v>
      </c>
      <c r="C44" s="241"/>
      <c r="D44" s="241" t="s">
        <v>945</v>
      </c>
      <c r="E44" s="241" t="s">
        <v>945</v>
      </c>
      <c r="F44" s="241" t="s">
        <v>945</v>
      </c>
      <c r="G44" s="241" t="s">
        <v>945</v>
      </c>
      <c r="H44" s="241" t="s">
        <v>945</v>
      </c>
      <c r="I44" s="241" t="s">
        <v>945</v>
      </c>
      <c r="J44" s="241">
        <f>J45</f>
        <v>887</v>
      </c>
      <c r="K44" s="241">
        <f>K46</f>
        <v>31</v>
      </c>
      <c r="L44" s="241">
        <f>L47</f>
        <v>1</v>
      </c>
      <c r="M44" s="241" t="s">
        <v>945</v>
      </c>
      <c r="N44" s="241" t="s">
        <v>945</v>
      </c>
      <c r="O44" s="241" t="s">
        <v>945</v>
      </c>
      <c r="P44" s="241" t="s">
        <v>945</v>
      </c>
      <c r="Q44" s="241" t="s">
        <v>945</v>
      </c>
      <c r="R44" s="241">
        <f>R45</f>
        <v>0</v>
      </c>
      <c r="S44" s="241">
        <f>S46</f>
        <v>1</v>
      </c>
      <c r="T44" s="241">
        <f>T47</f>
        <v>0</v>
      </c>
      <c r="U44" s="241" t="s">
        <v>945</v>
      </c>
      <c r="V44" s="241" t="s">
        <v>945</v>
      </c>
      <c r="W44" s="241" t="s">
        <v>945</v>
      </c>
      <c r="X44" s="241" t="s">
        <v>945</v>
      </c>
      <c r="Y44" s="241" t="s">
        <v>945</v>
      </c>
      <c r="Z44" s="241">
        <f>Z45</f>
        <v>0</v>
      </c>
      <c r="AA44" s="241">
        <f>AA46</f>
        <v>13</v>
      </c>
      <c r="AB44" s="241">
        <f>AB47</f>
        <v>0</v>
      </c>
      <c r="AC44" s="241" t="s">
        <v>945</v>
      </c>
      <c r="AD44" s="241" t="s">
        <v>945</v>
      </c>
      <c r="AE44" s="241" t="s">
        <v>945</v>
      </c>
      <c r="AF44" s="241" t="s">
        <v>945</v>
      </c>
      <c r="AG44" s="241" t="s">
        <v>945</v>
      </c>
      <c r="AH44" s="241" t="s">
        <v>945</v>
      </c>
      <c r="AI44" s="241" t="s">
        <v>945</v>
      </c>
      <c r="AJ44" s="241" t="s">
        <v>945</v>
      </c>
      <c r="AK44" s="241" t="s">
        <v>945</v>
      </c>
      <c r="AL44" s="241" t="s">
        <v>945</v>
      </c>
      <c r="AM44" s="241" t="s">
        <v>945</v>
      </c>
      <c r="AN44" s="241" t="s">
        <v>945</v>
      </c>
      <c r="AO44" s="241" t="s">
        <v>945</v>
      </c>
      <c r="AP44" s="241">
        <f>AP45</f>
        <v>0</v>
      </c>
      <c r="AQ44" s="241">
        <f>AQ46</f>
        <v>0</v>
      </c>
      <c r="AR44" s="241" t="s">
        <v>945</v>
      </c>
      <c r="AS44" s="241" t="s">
        <v>945</v>
      </c>
      <c r="AT44" s="241" t="s">
        <v>945</v>
      </c>
      <c r="AU44" s="241" t="s">
        <v>945</v>
      </c>
      <c r="AV44" s="241" t="s">
        <v>945</v>
      </c>
      <c r="AW44" s="241" t="s">
        <v>945</v>
      </c>
      <c r="AX44" s="241">
        <f>AX45</f>
        <v>0</v>
      </c>
      <c r="AY44" s="241">
        <f>AY46</f>
        <v>18</v>
      </c>
      <c r="AZ44" s="241">
        <f>AZ47</f>
        <v>1</v>
      </c>
      <c r="BA44" s="241" t="s">
        <v>945</v>
      </c>
      <c r="BB44" s="241" t="s">
        <v>945</v>
      </c>
      <c r="BC44" s="241" t="s">
        <v>945</v>
      </c>
      <c r="BD44" s="241" t="s">
        <v>945</v>
      </c>
      <c r="BE44" s="241" t="s">
        <v>945</v>
      </c>
      <c r="BF44" s="241">
        <f>BF45</f>
        <v>0</v>
      </c>
      <c r="BG44" s="241">
        <f>BG46</f>
        <v>1</v>
      </c>
      <c r="BH44" s="241">
        <f>BH47</f>
        <v>0</v>
      </c>
      <c r="BI44" s="241" t="s">
        <v>945</v>
      </c>
      <c r="BJ44" s="241" t="s">
        <v>945</v>
      </c>
      <c r="BK44" s="241" t="s">
        <v>945</v>
      </c>
      <c r="BL44" s="241" t="s">
        <v>945</v>
      </c>
      <c r="BM44" s="241" t="s">
        <v>945</v>
      </c>
      <c r="BN44" s="241">
        <f>BN45</f>
        <v>0</v>
      </c>
      <c r="BO44" s="241">
        <f>BO46</f>
        <v>13</v>
      </c>
      <c r="BP44" s="241">
        <f>BP47</f>
        <v>0</v>
      </c>
      <c r="BQ44" s="241" t="s">
        <v>945</v>
      </c>
      <c r="BR44" s="241" t="s">
        <v>945</v>
      </c>
      <c r="BS44" s="241" t="s">
        <v>945</v>
      </c>
      <c r="BT44" s="241" t="s">
        <v>945</v>
      </c>
      <c r="BU44" s="241" t="s">
        <v>945</v>
      </c>
      <c r="BV44" s="241" t="s">
        <v>945</v>
      </c>
      <c r="BW44" s="241" t="s">
        <v>945</v>
      </c>
      <c r="BX44" s="241" t="s">
        <v>945</v>
      </c>
      <c r="BY44" s="241" t="s">
        <v>945</v>
      </c>
      <c r="BZ44" s="241" t="s">
        <v>945</v>
      </c>
      <c r="CA44" s="241" t="s">
        <v>945</v>
      </c>
      <c r="CB44" s="241" t="s">
        <v>945</v>
      </c>
      <c r="CC44" s="241" t="s">
        <v>945</v>
      </c>
      <c r="CD44" s="241">
        <f>CD45</f>
        <v>0</v>
      </c>
      <c r="CE44" s="241">
        <f>CE46</f>
        <v>0</v>
      </c>
      <c r="CF44" s="241" t="s">
        <v>945</v>
      </c>
      <c r="CG44" s="241" t="s">
        <v>945</v>
      </c>
      <c r="CH44" s="241" t="s">
        <v>945</v>
      </c>
      <c r="CI44" s="241" t="s">
        <v>945</v>
      </c>
      <c r="CJ44" s="241" t="s">
        <v>945</v>
      </c>
      <c r="CK44" s="241" t="s">
        <v>945</v>
      </c>
      <c r="CL44" s="241">
        <f t="shared" si="2"/>
        <v>0</v>
      </c>
      <c r="CM44" s="241">
        <f>CM46</f>
        <v>0</v>
      </c>
      <c r="CN44" s="241" t="s">
        <v>945</v>
      </c>
      <c r="CO44" s="217"/>
    </row>
    <row r="45" spans="1:93" ht="47.25">
      <c r="A45" s="239" t="s">
        <v>985</v>
      </c>
      <c r="B45" s="240" t="s">
        <v>995</v>
      </c>
      <c r="C45" s="241" t="s">
        <v>996</v>
      </c>
      <c r="D45" s="241" t="s">
        <v>945</v>
      </c>
      <c r="E45" s="241" t="s">
        <v>945</v>
      </c>
      <c r="F45" s="241" t="s">
        <v>945</v>
      </c>
      <c r="G45" s="241" t="s">
        <v>945</v>
      </c>
      <c r="H45" s="241" t="s">
        <v>945</v>
      </c>
      <c r="I45" s="241" t="s">
        <v>945</v>
      </c>
      <c r="J45" s="241">
        <f>'13квОС'!J45</f>
        <v>887</v>
      </c>
      <c r="K45" s="241" t="s">
        <v>945</v>
      </c>
      <c r="L45" s="249" t="str">
        <f>'13квОС'!L45</f>
        <v>нд</v>
      </c>
      <c r="M45" s="241" t="s">
        <v>945</v>
      </c>
      <c r="N45" s="241" t="s">
        <v>945</v>
      </c>
      <c r="O45" s="241" t="s">
        <v>945</v>
      </c>
      <c r="P45" s="241" t="s">
        <v>945</v>
      </c>
      <c r="Q45" s="241" t="s">
        <v>945</v>
      </c>
      <c r="R45" s="352">
        <v>0</v>
      </c>
      <c r="S45" s="352" t="s">
        <v>945</v>
      </c>
      <c r="T45" s="352" t="s">
        <v>945</v>
      </c>
      <c r="U45" s="241" t="s">
        <v>945</v>
      </c>
      <c r="V45" s="241" t="s">
        <v>945</v>
      </c>
      <c r="W45" s="241" t="s">
        <v>945</v>
      </c>
      <c r="X45" s="241" t="s">
        <v>945</v>
      </c>
      <c r="Y45" s="241" t="s">
        <v>945</v>
      </c>
      <c r="Z45" s="241">
        <v>0</v>
      </c>
      <c r="AA45" s="241" t="s">
        <v>945</v>
      </c>
      <c r="AB45" s="241" t="s">
        <v>945</v>
      </c>
      <c r="AC45" s="241" t="s">
        <v>945</v>
      </c>
      <c r="AD45" s="241" t="s">
        <v>945</v>
      </c>
      <c r="AE45" s="241" t="s">
        <v>945</v>
      </c>
      <c r="AF45" s="241" t="s">
        <v>945</v>
      </c>
      <c r="AG45" s="241" t="s">
        <v>945</v>
      </c>
      <c r="AH45" s="352">
        <v>0</v>
      </c>
      <c r="AI45" s="241" t="s">
        <v>945</v>
      </c>
      <c r="AJ45" s="241" t="s">
        <v>945</v>
      </c>
      <c r="AK45" s="241" t="s">
        <v>945</v>
      </c>
      <c r="AL45" s="241" t="s">
        <v>945</v>
      </c>
      <c r="AM45" s="241" t="s">
        <v>945</v>
      </c>
      <c r="AN45" s="241" t="s">
        <v>945</v>
      </c>
      <c r="AO45" s="241" t="s">
        <v>945</v>
      </c>
      <c r="AP45" s="241"/>
      <c r="AQ45" s="241" t="s">
        <v>945</v>
      </c>
      <c r="AR45" s="241" t="s">
        <v>945</v>
      </c>
      <c r="AS45" s="241" t="s">
        <v>945</v>
      </c>
      <c r="AT45" s="241" t="s">
        <v>945</v>
      </c>
      <c r="AU45" s="241" t="s">
        <v>945</v>
      </c>
      <c r="AV45" s="241" t="s">
        <v>945</v>
      </c>
      <c r="AW45" s="241" t="s">
        <v>945</v>
      </c>
      <c r="AX45" s="241">
        <f>BF45+BN45+BV45+CD45</f>
        <v>0</v>
      </c>
      <c r="AY45" s="241" t="s">
        <v>945</v>
      </c>
      <c r="AZ45" s="241" t="s">
        <v>945</v>
      </c>
      <c r="BA45" s="241" t="s">
        <v>945</v>
      </c>
      <c r="BB45" s="241" t="s">
        <v>945</v>
      </c>
      <c r="BC45" s="241" t="s">
        <v>945</v>
      </c>
      <c r="BD45" s="241" t="s">
        <v>945</v>
      </c>
      <c r="BE45" s="241" t="s">
        <v>945</v>
      </c>
      <c r="BF45" s="352">
        <v>0</v>
      </c>
      <c r="BG45" s="352" t="s">
        <v>945</v>
      </c>
      <c r="BH45" s="352" t="s">
        <v>945</v>
      </c>
      <c r="BI45" s="241" t="s">
        <v>945</v>
      </c>
      <c r="BJ45" s="241" t="s">
        <v>945</v>
      </c>
      <c r="BK45" s="241" t="s">
        <v>945</v>
      </c>
      <c r="BL45" s="241" t="s">
        <v>945</v>
      </c>
      <c r="BM45" s="241" t="s">
        <v>945</v>
      </c>
      <c r="BN45" s="241">
        <v>0</v>
      </c>
      <c r="BO45" s="241" t="s">
        <v>945</v>
      </c>
      <c r="BP45" s="241" t="s">
        <v>945</v>
      </c>
      <c r="BQ45" s="241" t="s">
        <v>945</v>
      </c>
      <c r="BR45" s="241" t="s">
        <v>945</v>
      </c>
      <c r="BS45" s="241" t="s">
        <v>945</v>
      </c>
      <c r="BT45" s="241" t="s">
        <v>945</v>
      </c>
      <c r="BU45" s="241" t="s">
        <v>945</v>
      </c>
      <c r="BV45" s="352">
        <v>0</v>
      </c>
      <c r="BW45" s="241" t="s">
        <v>945</v>
      </c>
      <c r="BX45" s="241" t="s">
        <v>945</v>
      </c>
      <c r="BY45" s="241" t="s">
        <v>945</v>
      </c>
      <c r="BZ45" s="241" t="s">
        <v>945</v>
      </c>
      <c r="CA45" s="241" t="s">
        <v>945</v>
      </c>
      <c r="CB45" s="241" t="s">
        <v>945</v>
      </c>
      <c r="CC45" s="241" t="s">
        <v>945</v>
      </c>
      <c r="CD45" s="241"/>
      <c r="CE45" s="241" t="s">
        <v>945</v>
      </c>
      <c r="CF45" s="241" t="s">
        <v>945</v>
      </c>
      <c r="CG45" s="241" t="s">
        <v>945</v>
      </c>
      <c r="CH45" s="241" t="s">
        <v>945</v>
      </c>
      <c r="CI45" s="241" t="s">
        <v>945</v>
      </c>
      <c r="CJ45" s="241" t="s">
        <v>945</v>
      </c>
      <c r="CK45" s="241" t="s">
        <v>945</v>
      </c>
      <c r="CL45" s="241">
        <f>CD45-AP45</f>
        <v>0</v>
      </c>
      <c r="CM45" s="241" t="s">
        <v>945</v>
      </c>
      <c r="CN45" s="241" t="s">
        <v>945</v>
      </c>
      <c r="CO45" s="217"/>
    </row>
    <row r="46" spans="1:93" ht="47.25">
      <c r="A46" s="239" t="s">
        <v>986</v>
      </c>
      <c r="B46" s="354" t="s">
        <v>997</v>
      </c>
      <c r="C46" s="241" t="s">
        <v>998</v>
      </c>
      <c r="D46" s="241" t="s">
        <v>945</v>
      </c>
      <c r="E46" s="241" t="s">
        <v>945</v>
      </c>
      <c r="F46" s="241" t="s">
        <v>945</v>
      </c>
      <c r="G46" s="241" t="s">
        <v>945</v>
      </c>
      <c r="H46" s="241" t="s">
        <v>945</v>
      </c>
      <c r="I46" s="241" t="s">
        <v>945</v>
      </c>
      <c r="J46" s="241" t="s">
        <v>945</v>
      </c>
      <c r="K46" s="249">
        <v>31</v>
      </c>
      <c r="L46" s="249" t="str">
        <f>'13квОС'!L46</f>
        <v>нд</v>
      </c>
      <c r="M46" s="241" t="s">
        <v>945</v>
      </c>
      <c r="N46" s="241" t="s">
        <v>945</v>
      </c>
      <c r="O46" s="241" t="s">
        <v>945</v>
      </c>
      <c r="P46" s="241" t="s">
        <v>945</v>
      </c>
      <c r="Q46" s="241" t="s">
        <v>945</v>
      </c>
      <c r="R46" s="352" t="s">
        <v>945</v>
      </c>
      <c r="S46" s="352">
        <v>1</v>
      </c>
      <c r="T46" s="352" t="s">
        <v>945</v>
      </c>
      <c r="U46" s="241" t="s">
        <v>945</v>
      </c>
      <c r="V46" s="241" t="s">
        <v>945</v>
      </c>
      <c r="W46" s="241" t="s">
        <v>945</v>
      </c>
      <c r="X46" s="241" t="s">
        <v>945</v>
      </c>
      <c r="Y46" s="241" t="s">
        <v>945</v>
      </c>
      <c r="Z46" s="241" t="s">
        <v>945</v>
      </c>
      <c r="AA46" s="241">
        <f>11+2</f>
        <v>13</v>
      </c>
      <c r="AB46" s="241" t="s">
        <v>945</v>
      </c>
      <c r="AC46" s="241" t="s">
        <v>945</v>
      </c>
      <c r="AD46" s="241" t="s">
        <v>945</v>
      </c>
      <c r="AE46" s="241" t="s">
        <v>945</v>
      </c>
      <c r="AF46" s="241" t="s">
        <v>945</v>
      </c>
      <c r="AG46" s="241" t="s">
        <v>945</v>
      </c>
      <c r="AH46" s="241" t="s">
        <v>945</v>
      </c>
      <c r="AI46" s="241">
        <v>4</v>
      </c>
      <c r="AJ46" s="241" t="s">
        <v>945</v>
      </c>
      <c r="AK46" s="241" t="s">
        <v>945</v>
      </c>
      <c r="AL46" s="241" t="s">
        <v>945</v>
      </c>
      <c r="AM46" s="241" t="s">
        <v>945</v>
      </c>
      <c r="AN46" s="241" t="s">
        <v>945</v>
      </c>
      <c r="AO46" s="241" t="s">
        <v>945</v>
      </c>
      <c r="AP46" s="241" t="s">
        <v>945</v>
      </c>
      <c r="AQ46" s="415"/>
      <c r="AR46" s="241" t="s">
        <v>945</v>
      </c>
      <c r="AS46" s="241" t="s">
        <v>945</v>
      </c>
      <c r="AT46" s="241" t="s">
        <v>945</v>
      </c>
      <c r="AU46" s="241" t="s">
        <v>945</v>
      </c>
      <c r="AV46" s="241" t="s">
        <v>945</v>
      </c>
      <c r="AW46" s="241" t="s">
        <v>945</v>
      </c>
      <c r="AX46" s="241" t="s">
        <v>945</v>
      </c>
      <c r="AY46" s="241">
        <f>BG46+BO46+BW46+CE46</f>
        <v>18</v>
      </c>
      <c r="AZ46" s="241" t="s">
        <v>945</v>
      </c>
      <c r="BA46" s="241" t="s">
        <v>945</v>
      </c>
      <c r="BB46" s="241" t="s">
        <v>945</v>
      </c>
      <c r="BC46" s="241" t="s">
        <v>945</v>
      </c>
      <c r="BD46" s="241" t="s">
        <v>945</v>
      </c>
      <c r="BE46" s="241" t="s">
        <v>945</v>
      </c>
      <c r="BF46" s="352" t="s">
        <v>945</v>
      </c>
      <c r="BG46" s="352">
        <v>1</v>
      </c>
      <c r="BH46" s="352" t="s">
        <v>945</v>
      </c>
      <c r="BI46" s="241" t="s">
        <v>945</v>
      </c>
      <c r="BJ46" s="241" t="s">
        <v>945</v>
      </c>
      <c r="BK46" s="241" t="s">
        <v>945</v>
      </c>
      <c r="BL46" s="241" t="s">
        <v>945</v>
      </c>
      <c r="BM46" s="241" t="s">
        <v>945</v>
      </c>
      <c r="BN46" s="241" t="s">
        <v>945</v>
      </c>
      <c r="BO46" s="241">
        <f>11+2</f>
        <v>13</v>
      </c>
      <c r="BP46" s="241" t="s">
        <v>945</v>
      </c>
      <c r="BQ46" s="241" t="s">
        <v>945</v>
      </c>
      <c r="BR46" s="241" t="s">
        <v>945</v>
      </c>
      <c r="BS46" s="241" t="s">
        <v>945</v>
      </c>
      <c r="BT46" s="241" t="s">
        <v>945</v>
      </c>
      <c r="BU46" s="241" t="s">
        <v>945</v>
      </c>
      <c r="BV46" s="241" t="s">
        <v>945</v>
      </c>
      <c r="BW46" s="241">
        <v>4</v>
      </c>
      <c r="BX46" s="241" t="s">
        <v>945</v>
      </c>
      <c r="BY46" s="241" t="s">
        <v>945</v>
      </c>
      <c r="BZ46" s="241" t="s">
        <v>945</v>
      </c>
      <c r="CA46" s="241" t="s">
        <v>945</v>
      </c>
      <c r="CB46" s="241" t="s">
        <v>945</v>
      </c>
      <c r="CC46" s="241" t="s">
        <v>945</v>
      </c>
      <c r="CD46" s="241" t="s">
        <v>945</v>
      </c>
      <c r="CE46" s="352"/>
      <c r="CF46" s="241" t="s">
        <v>945</v>
      </c>
      <c r="CG46" s="241" t="s">
        <v>945</v>
      </c>
      <c r="CH46" s="241" t="s">
        <v>945</v>
      </c>
      <c r="CI46" s="241" t="s">
        <v>945</v>
      </c>
      <c r="CJ46" s="241" t="s">
        <v>945</v>
      </c>
      <c r="CK46" s="241" t="s">
        <v>945</v>
      </c>
      <c r="CL46" s="241" t="s">
        <v>945</v>
      </c>
      <c r="CM46" s="241">
        <f>CE46-AQ46</f>
        <v>0</v>
      </c>
      <c r="CN46" s="241" t="s">
        <v>945</v>
      </c>
      <c r="CO46" s="364"/>
    </row>
    <row r="47" spans="1:93" ht="31.5">
      <c r="A47" s="239" t="s">
        <v>1007</v>
      </c>
      <c r="B47" s="354" t="s">
        <v>1008</v>
      </c>
      <c r="C47" s="241" t="s">
        <v>1009</v>
      </c>
      <c r="D47" s="241" t="s">
        <v>945</v>
      </c>
      <c r="E47" s="241" t="s">
        <v>945</v>
      </c>
      <c r="F47" s="241" t="s">
        <v>945</v>
      </c>
      <c r="G47" s="241" t="s">
        <v>945</v>
      </c>
      <c r="H47" s="241" t="s">
        <v>945</v>
      </c>
      <c r="I47" s="241" t="s">
        <v>945</v>
      </c>
      <c r="J47" s="241" t="s">
        <v>945</v>
      </c>
      <c r="K47" s="241" t="s">
        <v>945</v>
      </c>
      <c r="L47" s="249">
        <v>1</v>
      </c>
      <c r="M47" s="241" t="s">
        <v>945</v>
      </c>
      <c r="N47" s="241" t="s">
        <v>945</v>
      </c>
      <c r="O47" s="241" t="s">
        <v>945</v>
      </c>
      <c r="P47" s="241" t="s">
        <v>945</v>
      </c>
      <c r="Q47" s="241" t="s">
        <v>945</v>
      </c>
      <c r="R47" s="352" t="s">
        <v>945</v>
      </c>
      <c r="S47" s="352" t="s">
        <v>945</v>
      </c>
      <c r="T47" s="352">
        <v>0</v>
      </c>
      <c r="U47" s="241" t="s">
        <v>945</v>
      </c>
      <c r="V47" s="241" t="s">
        <v>945</v>
      </c>
      <c r="W47" s="241" t="s">
        <v>945</v>
      </c>
      <c r="X47" s="241" t="s">
        <v>945</v>
      </c>
      <c r="Y47" s="241" t="s">
        <v>945</v>
      </c>
      <c r="Z47" s="241" t="s">
        <v>945</v>
      </c>
      <c r="AA47" s="241" t="s">
        <v>945</v>
      </c>
      <c r="AB47" s="241">
        <v>0</v>
      </c>
      <c r="AC47" s="241" t="s">
        <v>945</v>
      </c>
      <c r="AD47" s="241" t="s">
        <v>945</v>
      </c>
      <c r="AE47" s="241" t="s">
        <v>945</v>
      </c>
      <c r="AF47" s="241" t="s">
        <v>945</v>
      </c>
      <c r="AG47" s="241" t="s">
        <v>945</v>
      </c>
      <c r="AH47" s="241" t="s">
        <v>945</v>
      </c>
      <c r="AI47" s="241" t="s">
        <v>945</v>
      </c>
      <c r="AJ47" s="241">
        <v>1</v>
      </c>
      <c r="AK47" s="241" t="s">
        <v>945</v>
      </c>
      <c r="AL47" s="241" t="s">
        <v>945</v>
      </c>
      <c r="AM47" s="241" t="s">
        <v>945</v>
      </c>
      <c r="AN47" s="241" t="s">
        <v>945</v>
      </c>
      <c r="AO47" s="241" t="s">
        <v>945</v>
      </c>
      <c r="AP47" s="241" t="s">
        <v>945</v>
      </c>
      <c r="AQ47" s="241" t="s">
        <v>945</v>
      </c>
      <c r="AR47" s="241" t="s">
        <v>945</v>
      </c>
      <c r="AS47" s="241" t="s">
        <v>945</v>
      </c>
      <c r="AT47" s="241" t="s">
        <v>945</v>
      </c>
      <c r="AU47" s="241" t="s">
        <v>945</v>
      </c>
      <c r="AV47" s="241" t="s">
        <v>945</v>
      </c>
      <c r="AW47" s="241" t="s">
        <v>945</v>
      </c>
      <c r="AX47" s="241" t="s">
        <v>945</v>
      </c>
      <c r="AY47" s="241" t="s">
        <v>945</v>
      </c>
      <c r="AZ47" s="241">
        <f>BH47+BP47+BX47+CF47</f>
        <v>1</v>
      </c>
      <c r="BA47" s="241" t="s">
        <v>945</v>
      </c>
      <c r="BB47" s="241" t="s">
        <v>945</v>
      </c>
      <c r="BC47" s="241" t="s">
        <v>945</v>
      </c>
      <c r="BD47" s="241" t="s">
        <v>945</v>
      </c>
      <c r="BE47" s="241" t="s">
        <v>945</v>
      </c>
      <c r="BF47" s="352" t="s">
        <v>945</v>
      </c>
      <c r="BG47" s="352" t="s">
        <v>945</v>
      </c>
      <c r="BH47" s="352">
        <v>0</v>
      </c>
      <c r="BI47" s="241" t="s">
        <v>945</v>
      </c>
      <c r="BJ47" s="241" t="s">
        <v>945</v>
      </c>
      <c r="BK47" s="241" t="s">
        <v>945</v>
      </c>
      <c r="BL47" s="241" t="s">
        <v>945</v>
      </c>
      <c r="BM47" s="241" t="s">
        <v>945</v>
      </c>
      <c r="BN47" s="241" t="s">
        <v>945</v>
      </c>
      <c r="BO47" s="241" t="s">
        <v>945</v>
      </c>
      <c r="BP47" s="241">
        <v>0</v>
      </c>
      <c r="BQ47" s="241" t="s">
        <v>945</v>
      </c>
      <c r="BR47" s="241" t="s">
        <v>945</v>
      </c>
      <c r="BS47" s="241" t="s">
        <v>945</v>
      </c>
      <c r="BT47" s="241" t="s">
        <v>945</v>
      </c>
      <c r="BU47" s="241" t="s">
        <v>945</v>
      </c>
      <c r="BV47" s="241" t="s">
        <v>945</v>
      </c>
      <c r="BW47" s="241" t="s">
        <v>945</v>
      </c>
      <c r="BX47" s="241">
        <v>1</v>
      </c>
      <c r="BY47" s="241" t="s">
        <v>945</v>
      </c>
      <c r="BZ47" s="241" t="s">
        <v>945</v>
      </c>
      <c r="CA47" s="241" t="s">
        <v>945</v>
      </c>
      <c r="CB47" s="241" t="s">
        <v>945</v>
      </c>
      <c r="CC47" s="241" t="s">
        <v>945</v>
      </c>
      <c r="CD47" s="241" t="s">
        <v>945</v>
      </c>
      <c r="CE47" s="241" t="s">
        <v>945</v>
      </c>
      <c r="CF47" s="241"/>
      <c r="CG47" s="241" t="s">
        <v>945</v>
      </c>
      <c r="CH47" s="241" t="s">
        <v>945</v>
      </c>
      <c r="CI47" s="241" t="s">
        <v>945</v>
      </c>
      <c r="CJ47" s="241" t="s">
        <v>945</v>
      </c>
      <c r="CK47" s="241" t="s">
        <v>945</v>
      </c>
      <c r="CL47" s="241" t="s">
        <v>945</v>
      </c>
      <c r="CM47" s="241" t="s">
        <v>945</v>
      </c>
      <c r="CN47" s="241" t="s">
        <v>945</v>
      </c>
      <c r="CO47" s="372"/>
    </row>
    <row r="48" spans="1:93" s="9" customFormat="1" ht="47.25" customHeight="1">
      <c r="A48" s="575" t="s">
        <v>159</v>
      </c>
      <c r="B48" s="575"/>
      <c r="C48" s="575"/>
      <c r="D48" s="575"/>
      <c r="E48" s="575"/>
      <c r="F48" s="575"/>
      <c r="G48" s="575"/>
      <c r="H48" s="575"/>
      <c r="I48" s="575"/>
      <c r="J48" s="575"/>
      <c r="K48" s="575"/>
      <c r="L48" s="575"/>
      <c r="M48" s="219"/>
      <c r="N48" s="219"/>
      <c r="O48" s="219"/>
      <c r="P48" s="219"/>
      <c r="Q48" s="219"/>
      <c r="R48" s="219"/>
      <c r="S48" s="219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</row>
    <row r="49" spans="1:9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</row>
    <row r="50" spans="1:9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</row>
    <row r="51" spans="1:93" ht="18.75">
      <c r="A51" s="8"/>
      <c r="B51" s="309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</row>
    <row r="52" spans="1:93" ht="18.75">
      <c r="A52" s="8"/>
      <c r="B52" s="309" t="s">
        <v>1029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</row>
    <row r="53" spans="1:9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</row>
    <row r="54" spans="1:9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</row>
    <row r="55" spans="1:9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</row>
    <row r="56" spans="1:9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</row>
  </sheetData>
  <customSheetViews>
    <customSheetView guid="{500C2F4F-1743-499A-A051-20565DBF52B2}" scale="60" showPageBreaks="1" printArea="1" view="pageBreakPreview" topLeftCell="R1">
      <selection activeCell="BX47" sqref="BX47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8">
    <mergeCell ref="A14:AR14"/>
    <mergeCell ref="A15:A19"/>
    <mergeCell ref="B15:B19"/>
    <mergeCell ref="C15:C19"/>
    <mergeCell ref="D15:D19"/>
    <mergeCell ref="E15:CF16"/>
    <mergeCell ref="A48:L48"/>
    <mergeCell ref="CO15:CO19"/>
    <mergeCell ref="E17:AR17"/>
    <mergeCell ref="AS17:CF17"/>
    <mergeCell ref="E18:L18"/>
    <mergeCell ref="BI18:BP18"/>
    <mergeCell ref="BQ18:BX18"/>
    <mergeCell ref="BY18:CF18"/>
    <mergeCell ref="M18:T18"/>
    <mergeCell ref="U18:AB18"/>
    <mergeCell ref="AC18:AJ18"/>
    <mergeCell ref="AK18:AR18"/>
    <mergeCell ref="AS18:AZ18"/>
    <mergeCell ref="BA18:BH18"/>
    <mergeCell ref="CG15:CN18"/>
    <mergeCell ref="A13:AR13"/>
    <mergeCell ref="A8:AR8"/>
    <mergeCell ref="A4:AR4"/>
    <mergeCell ref="A5:AR5"/>
    <mergeCell ref="A7:AR7"/>
    <mergeCell ref="A10:AR10"/>
    <mergeCell ref="A12:AR12"/>
  </mergeCells>
  <printOptions horizontalCentered="1"/>
  <pageMargins left="0" right="0" top="0.78740157480314965" bottom="0.78740157480314965" header="0.51181102362204722" footer="0.51181102362204722"/>
  <pageSetup paperSize="9" scale="45" fitToHeight="0" orientation="landscape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I33"/>
  <sheetViews>
    <sheetView view="pageBreakPreview" zoomScale="80" zoomScaleNormal="60" zoomScaleSheetLayoutView="80" workbookViewId="0">
      <selection activeCell="E17" sqref="E17:AC17"/>
    </sheetView>
  </sheetViews>
  <sheetFormatPr defaultColWidth="9" defaultRowHeight="15.75"/>
  <cols>
    <col min="1" max="1" width="10.125" style="6" customWidth="1"/>
    <col min="2" max="2" width="31.25" style="6" customWidth="1"/>
    <col min="3" max="3" width="16.875" style="6" customWidth="1"/>
    <col min="4" max="4" width="15" style="6" customWidth="1"/>
    <col min="5" max="9" width="5.25" style="6" customWidth="1"/>
    <col min="10" max="29" width="5.375" style="6" bestFit="1" customWidth="1"/>
    <col min="30" max="34" width="3.875" style="6" bestFit="1" customWidth="1"/>
    <col min="35" max="54" width="5.375" style="6" bestFit="1" customWidth="1"/>
    <col min="55" max="59" width="5.25" style="6" customWidth="1"/>
    <col min="60" max="60" width="16.125" style="6" customWidth="1"/>
    <col min="61" max="61" width="6.625" style="6" customWidth="1"/>
    <col min="62" max="62" width="6.375" style="6" customWidth="1"/>
    <col min="63" max="63" width="6.25" style="6" customWidth="1"/>
    <col min="64" max="64" width="6" style="6" customWidth="1"/>
    <col min="65" max="65" width="6.5" style="6" customWidth="1"/>
    <col min="66" max="66" width="6.875" style="6" customWidth="1"/>
    <col min="67" max="67" width="6.625" style="6" customWidth="1"/>
    <col min="68" max="70" width="6.5" style="6" customWidth="1"/>
    <col min="71" max="71" width="8.75" style="6" customWidth="1"/>
    <col min="72" max="72" width="5.625" style="6" customWidth="1"/>
    <col min="73" max="74" width="6.625" style="6" customWidth="1"/>
    <col min="75" max="76" width="5.625" style="6" customWidth="1"/>
    <col min="77" max="77" width="16.625" style="6" customWidth="1"/>
    <col min="78" max="16384" width="9" style="6"/>
  </cols>
  <sheetData>
    <row r="1" spans="1:87" ht="18.75">
      <c r="X1" s="8"/>
      <c r="Y1" s="8"/>
      <c r="Z1" s="11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23" t="s">
        <v>68</v>
      </c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V1" s="8"/>
      <c r="BW1" s="8"/>
      <c r="BX1" s="8"/>
    </row>
    <row r="2" spans="1:87" ht="18.75">
      <c r="X2" s="8"/>
      <c r="Y2" s="8"/>
      <c r="Z2" s="11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30" t="s">
        <v>0</v>
      </c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V2" s="8"/>
      <c r="BW2" s="8"/>
      <c r="BX2" s="8"/>
    </row>
    <row r="3" spans="1:87" ht="18.75">
      <c r="X3" s="8"/>
      <c r="Y3" s="8"/>
      <c r="Z3" s="11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30" t="s">
        <v>925</v>
      </c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V3" s="8"/>
      <c r="BW3" s="8"/>
      <c r="BX3" s="8"/>
    </row>
    <row r="4" spans="1:87" s="22" customFormat="1" ht="18.75" customHeight="1">
      <c r="A4" s="508" t="s">
        <v>911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8"/>
      <c r="AS4" s="508"/>
      <c r="AT4" s="508"/>
      <c r="AU4" s="508"/>
      <c r="AV4" s="508"/>
      <c r="AW4" s="508"/>
      <c r="AX4" s="508"/>
      <c r="AY4" s="508"/>
      <c r="AZ4" s="508"/>
      <c r="BA4" s="508"/>
      <c r="BB4" s="508"/>
      <c r="BC4" s="508"/>
      <c r="BD4" s="508"/>
      <c r="BE4" s="508"/>
      <c r="BF4" s="508"/>
      <c r="BG4" s="508"/>
      <c r="BH4" s="508"/>
    </row>
    <row r="5" spans="1:87" s="9" customFormat="1" ht="18.75" customHeight="1">
      <c r="A5" s="433" t="str">
        <f>'10квФ'!A5:T5</f>
        <v>за 3 квартал 2025 года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433"/>
      <c r="AE5" s="433"/>
      <c r="AF5" s="433"/>
      <c r="AG5" s="433"/>
      <c r="AH5" s="433"/>
      <c r="AI5" s="433"/>
      <c r="AJ5" s="433"/>
      <c r="AK5" s="433"/>
      <c r="AL5" s="433"/>
      <c r="AM5" s="433"/>
      <c r="AN5" s="433"/>
      <c r="AO5" s="433"/>
      <c r="AP5" s="433"/>
      <c r="AQ5" s="433"/>
      <c r="AR5" s="433"/>
      <c r="AS5" s="433"/>
      <c r="AT5" s="433"/>
      <c r="AU5" s="433"/>
      <c r="AV5" s="433"/>
      <c r="AW5" s="433"/>
      <c r="AX5" s="433"/>
      <c r="AY5" s="433"/>
      <c r="AZ5" s="433"/>
      <c r="BA5" s="433"/>
      <c r="BB5" s="433"/>
      <c r="BC5" s="433"/>
      <c r="BD5" s="433"/>
      <c r="BE5" s="433"/>
      <c r="BF5" s="433"/>
      <c r="BG5" s="433"/>
      <c r="BH5" s="433"/>
    </row>
    <row r="6" spans="1:87" s="9" customFormat="1" ht="18.7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</row>
    <row r="7" spans="1:87" s="9" customFormat="1" ht="18.75" customHeight="1">
      <c r="A7" s="434" t="str">
        <f>'1Ф'!A7:AC7</f>
        <v>Отчет о реализации инвестиционной программы  филиала "Брянскэнергосбыт" ООО "Газпром энергосбыт Брянск"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</row>
    <row r="8" spans="1:87" ht="15.75" customHeight="1">
      <c r="A8" s="509" t="s">
        <v>169</v>
      </c>
      <c r="B8" s="509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09"/>
      <c r="V8" s="509"/>
      <c r="W8" s="509"/>
      <c r="X8" s="509"/>
      <c r="Y8" s="509"/>
      <c r="Z8" s="509"/>
      <c r="AA8" s="509"/>
      <c r="AB8" s="509"/>
      <c r="AC8" s="509"/>
      <c r="AD8" s="509"/>
      <c r="AE8" s="509"/>
      <c r="AF8" s="509"/>
      <c r="AG8" s="509"/>
      <c r="AH8" s="509"/>
      <c r="AI8" s="509"/>
      <c r="AJ8" s="509"/>
      <c r="AK8" s="509"/>
      <c r="AL8" s="509"/>
      <c r="AM8" s="509"/>
      <c r="AN8" s="509"/>
      <c r="AO8" s="509"/>
      <c r="AP8" s="509"/>
      <c r="AQ8" s="509"/>
      <c r="AR8" s="509"/>
      <c r="AS8" s="509"/>
      <c r="AT8" s="509"/>
      <c r="AU8" s="509"/>
      <c r="AV8" s="509"/>
      <c r="AW8" s="509"/>
      <c r="AX8" s="509"/>
      <c r="AY8" s="509"/>
      <c r="AZ8" s="509"/>
      <c r="BA8" s="509"/>
      <c r="BB8" s="509"/>
      <c r="BC8" s="509"/>
      <c r="BD8" s="509"/>
      <c r="BE8" s="509"/>
      <c r="BF8" s="509"/>
      <c r="BG8" s="509"/>
      <c r="BH8" s="509"/>
    </row>
    <row r="9" spans="1:87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</row>
    <row r="10" spans="1:87" ht="18.75">
      <c r="A10" s="434" t="str">
        <f>'1Ф'!A10:AC10</f>
        <v>Год раскрытия информации: 2025 год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  <c r="AH10" s="434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</row>
    <row r="11" spans="1:87" ht="18.75">
      <c r="AA11" s="30"/>
    </row>
    <row r="12" spans="1:87" ht="18.75">
      <c r="A12" s="434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4"/>
      <c r="AA12" s="434"/>
      <c r="AB12" s="434"/>
      <c r="AC12" s="434"/>
      <c r="AD12" s="434"/>
      <c r="AE12" s="434"/>
      <c r="AF12" s="434"/>
      <c r="AG12" s="434"/>
      <c r="AH12" s="434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</row>
    <row r="13" spans="1:87">
      <c r="A13" s="436"/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  <c r="W13" s="436"/>
      <c r="X13" s="436"/>
      <c r="Y13" s="436"/>
      <c r="Z13" s="436"/>
      <c r="AA13" s="436"/>
      <c r="AB13" s="436"/>
      <c r="AC13" s="436"/>
      <c r="AD13" s="436"/>
      <c r="AE13" s="436"/>
      <c r="AF13" s="436"/>
      <c r="AG13" s="436"/>
      <c r="AH13" s="436"/>
      <c r="AI13" s="436"/>
      <c r="AJ13" s="436"/>
      <c r="AK13" s="436"/>
      <c r="AL13" s="436"/>
      <c r="AM13" s="436"/>
      <c r="AN13" s="436"/>
      <c r="AO13" s="436"/>
      <c r="AP13" s="436"/>
      <c r="AQ13" s="436"/>
      <c r="AR13" s="436"/>
      <c r="AS13" s="436"/>
      <c r="AT13" s="436"/>
      <c r="AU13" s="436"/>
      <c r="AV13" s="436"/>
      <c r="AW13" s="436"/>
      <c r="AX13" s="436"/>
      <c r="AY13" s="436"/>
      <c r="AZ13" s="436"/>
      <c r="BA13" s="436"/>
      <c r="BB13" s="436"/>
      <c r="BC13" s="436"/>
      <c r="BD13" s="436"/>
      <c r="BE13" s="436"/>
      <c r="BF13" s="436"/>
      <c r="BG13" s="436"/>
      <c r="BH13" s="436"/>
    </row>
    <row r="14" spans="1:87" ht="18.75">
      <c r="A14" s="576"/>
      <c r="B14" s="576"/>
      <c r="C14" s="576"/>
      <c r="D14" s="576"/>
      <c r="E14" s="576"/>
      <c r="F14" s="576"/>
      <c r="G14" s="576"/>
      <c r="H14" s="576"/>
      <c r="I14" s="576"/>
      <c r="J14" s="576"/>
      <c r="K14" s="576"/>
      <c r="L14" s="576"/>
      <c r="M14" s="576"/>
      <c r="N14" s="576"/>
      <c r="O14" s="576"/>
      <c r="P14" s="576"/>
      <c r="Q14" s="576"/>
      <c r="R14" s="576"/>
      <c r="S14" s="576"/>
      <c r="T14" s="576"/>
      <c r="U14" s="576"/>
      <c r="V14" s="576"/>
      <c r="W14" s="576"/>
      <c r="X14" s="576"/>
      <c r="Y14" s="576"/>
      <c r="Z14" s="576"/>
      <c r="AA14" s="576"/>
      <c r="AB14" s="576"/>
      <c r="AC14" s="576"/>
      <c r="AD14" s="576"/>
      <c r="AE14" s="576"/>
      <c r="AF14" s="576"/>
      <c r="AG14" s="576"/>
      <c r="AH14" s="576"/>
      <c r="AI14" s="576"/>
      <c r="AJ14" s="576"/>
      <c r="AK14" s="576"/>
      <c r="AL14" s="576"/>
      <c r="AM14" s="576"/>
      <c r="AN14" s="576"/>
      <c r="AO14" s="576"/>
      <c r="AP14" s="576"/>
      <c r="AQ14" s="576"/>
      <c r="AR14" s="576"/>
      <c r="AS14" s="576"/>
      <c r="AT14" s="576"/>
      <c r="AU14" s="576"/>
      <c r="AV14" s="576"/>
      <c r="AW14" s="576"/>
      <c r="AX14" s="576"/>
      <c r="AY14" s="576"/>
      <c r="AZ14" s="576"/>
      <c r="BA14" s="576"/>
      <c r="BB14" s="576"/>
      <c r="BC14" s="576"/>
      <c r="BD14" s="576"/>
      <c r="BE14" s="576"/>
      <c r="BF14" s="576"/>
      <c r="BG14" s="576"/>
      <c r="BH14" s="576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</row>
    <row r="15" spans="1:87" ht="15.75" customHeight="1">
      <c r="A15" s="471" t="s">
        <v>72</v>
      </c>
      <c r="B15" s="566" t="s">
        <v>23</v>
      </c>
      <c r="C15" s="566" t="s">
        <v>5</v>
      </c>
      <c r="D15" s="471" t="s">
        <v>71</v>
      </c>
      <c r="E15" s="482" t="s">
        <v>1061</v>
      </c>
      <c r="F15" s="483"/>
      <c r="G15" s="483"/>
      <c r="H15" s="483"/>
      <c r="I15" s="483"/>
      <c r="J15" s="483"/>
      <c r="K15" s="483"/>
      <c r="L15" s="483"/>
      <c r="M15" s="483"/>
      <c r="N15" s="483"/>
      <c r="O15" s="483"/>
      <c r="P15" s="483"/>
      <c r="Q15" s="483"/>
      <c r="R15" s="483"/>
      <c r="S15" s="483"/>
      <c r="T15" s="483"/>
      <c r="U15" s="483"/>
      <c r="V15" s="483"/>
      <c r="W15" s="483"/>
      <c r="X15" s="483"/>
      <c r="Y15" s="483"/>
      <c r="Z15" s="483"/>
      <c r="AA15" s="483"/>
      <c r="AB15" s="483"/>
      <c r="AC15" s="483"/>
      <c r="AD15" s="483"/>
      <c r="AE15" s="483"/>
      <c r="AF15" s="483"/>
      <c r="AG15" s="483"/>
      <c r="AH15" s="483"/>
      <c r="AI15" s="483"/>
      <c r="AJ15" s="483"/>
      <c r="AK15" s="483"/>
      <c r="AL15" s="483"/>
      <c r="AM15" s="483"/>
      <c r="AN15" s="483"/>
      <c r="AO15" s="483"/>
      <c r="AP15" s="483"/>
      <c r="AQ15" s="483"/>
      <c r="AR15" s="483"/>
      <c r="AS15" s="483"/>
      <c r="AT15" s="483"/>
      <c r="AU15" s="483"/>
      <c r="AV15" s="483"/>
      <c r="AW15" s="483"/>
      <c r="AX15" s="483"/>
      <c r="AY15" s="483"/>
      <c r="AZ15" s="483"/>
      <c r="BA15" s="483"/>
      <c r="BB15" s="484"/>
      <c r="BC15" s="499" t="s">
        <v>863</v>
      </c>
      <c r="BD15" s="500"/>
      <c r="BE15" s="500"/>
      <c r="BF15" s="500"/>
      <c r="BG15" s="501"/>
      <c r="BH15" s="477" t="s">
        <v>7</v>
      </c>
      <c r="BI15" s="173"/>
      <c r="BJ15" s="173"/>
      <c r="BK15" s="173"/>
      <c r="BL15" s="173"/>
      <c r="BM15" s="173"/>
      <c r="BN15" s="173"/>
      <c r="BO15" s="14"/>
      <c r="BP15" s="14"/>
      <c r="BQ15" s="14"/>
      <c r="BR15" s="14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</row>
    <row r="16" spans="1:87" ht="15.75" customHeight="1">
      <c r="A16" s="472"/>
      <c r="B16" s="566"/>
      <c r="C16" s="566"/>
      <c r="D16" s="472"/>
      <c r="E16" s="485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6"/>
      <c r="T16" s="486"/>
      <c r="U16" s="486"/>
      <c r="V16" s="486"/>
      <c r="W16" s="486"/>
      <c r="X16" s="486"/>
      <c r="Y16" s="486"/>
      <c r="Z16" s="486"/>
      <c r="AA16" s="486"/>
      <c r="AB16" s="486"/>
      <c r="AC16" s="486"/>
      <c r="AD16" s="486"/>
      <c r="AE16" s="486"/>
      <c r="AF16" s="486"/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7"/>
      <c r="BC16" s="505"/>
      <c r="BD16" s="506"/>
      <c r="BE16" s="506"/>
      <c r="BF16" s="506"/>
      <c r="BG16" s="507"/>
      <c r="BH16" s="477"/>
      <c r="BI16" s="173"/>
      <c r="BJ16" s="173"/>
      <c r="BK16" s="173"/>
      <c r="BL16" s="173"/>
      <c r="BM16" s="173"/>
      <c r="BN16" s="173"/>
      <c r="BO16" s="14"/>
      <c r="BP16" s="14"/>
      <c r="BQ16" s="14"/>
      <c r="BR16" s="14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</row>
    <row r="17" spans="1:87" ht="54.75" customHeight="1">
      <c r="A17" s="472"/>
      <c r="B17" s="566"/>
      <c r="C17" s="566"/>
      <c r="D17" s="472"/>
      <c r="E17" s="495" t="s">
        <v>9</v>
      </c>
      <c r="F17" s="495"/>
      <c r="G17" s="495"/>
      <c r="H17" s="495"/>
      <c r="I17" s="495"/>
      <c r="J17" s="495"/>
      <c r="K17" s="495"/>
      <c r="L17" s="495"/>
      <c r="M17" s="495"/>
      <c r="N17" s="495"/>
      <c r="O17" s="495"/>
      <c r="P17" s="495"/>
      <c r="Q17" s="495"/>
      <c r="R17" s="495"/>
      <c r="S17" s="495"/>
      <c r="T17" s="495"/>
      <c r="U17" s="495"/>
      <c r="V17" s="495"/>
      <c r="W17" s="495"/>
      <c r="X17" s="495"/>
      <c r="Y17" s="495"/>
      <c r="Z17" s="495"/>
      <c r="AA17" s="495"/>
      <c r="AB17" s="495"/>
      <c r="AC17" s="495"/>
      <c r="AD17" s="495" t="s">
        <v>10</v>
      </c>
      <c r="AE17" s="495"/>
      <c r="AF17" s="495"/>
      <c r="AG17" s="495"/>
      <c r="AH17" s="495"/>
      <c r="AI17" s="495"/>
      <c r="AJ17" s="495"/>
      <c r="AK17" s="495"/>
      <c r="AL17" s="495"/>
      <c r="AM17" s="495"/>
      <c r="AN17" s="495"/>
      <c r="AO17" s="495"/>
      <c r="AP17" s="495"/>
      <c r="AQ17" s="495"/>
      <c r="AR17" s="495"/>
      <c r="AS17" s="495"/>
      <c r="AT17" s="495"/>
      <c r="AU17" s="495"/>
      <c r="AV17" s="495"/>
      <c r="AW17" s="495"/>
      <c r="AX17" s="495"/>
      <c r="AY17" s="495"/>
      <c r="AZ17" s="495"/>
      <c r="BA17" s="495"/>
      <c r="BB17" s="479"/>
      <c r="BC17" s="505"/>
      <c r="BD17" s="506"/>
      <c r="BE17" s="506"/>
      <c r="BF17" s="506"/>
      <c r="BG17" s="507"/>
      <c r="BH17" s="477"/>
      <c r="BI17" s="10"/>
      <c r="BJ17" s="10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</row>
    <row r="18" spans="1:87" ht="31.5" customHeight="1">
      <c r="A18" s="472"/>
      <c r="B18" s="566"/>
      <c r="C18" s="566"/>
      <c r="D18" s="472"/>
      <c r="E18" s="477" t="s">
        <v>14</v>
      </c>
      <c r="F18" s="477"/>
      <c r="G18" s="477"/>
      <c r="H18" s="477"/>
      <c r="I18" s="477"/>
      <c r="J18" s="477" t="s">
        <v>79</v>
      </c>
      <c r="K18" s="477"/>
      <c r="L18" s="477"/>
      <c r="M18" s="477"/>
      <c r="N18" s="477"/>
      <c r="O18" s="477" t="s">
        <v>80</v>
      </c>
      <c r="P18" s="477"/>
      <c r="Q18" s="477"/>
      <c r="R18" s="477"/>
      <c r="S18" s="477"/>
      <c r="T18" s="477" t="s">
        <v>84</v>
      </c>
      <c r="U18" s="477"/>
      <c r="V18" s="477"/>
      <c r="W18" s="477"/>
      <c r="X18" s="477"/>
      <c r="Y18" s="495" t="s">
        <v>82</v>
      </c>
      <c r="Z18" s="495"/>
      <c r="AA18" s="495"/>
      <c r="AB18" s="495"/>
      <c r="AC18" s="495"/>
      <c r="AD18" s="477" t="s">
        <v>14</v>
      </c>
      <c r="AE18" s="477"/>
      <c r="AF18" s="477"/>
      <c r="AG18" s="477"/>
      <c r="AH18" s="477"/>
      <c r="AI18" s="477" t="s">
        <v>79</v>
      </c>
      <c r="AJ18" s="477"/>
      <c r="AK18" s="477"/>
      <c r="AL18" s="477"/>
      <c r="AM18" s="477"/>
      <c r="AN18" s="477" t="s">
        <v>80</v>
      </c>
      <c r="AO18" s="477"/>
      <c r="AP18" s="477"/>
      <c r="AQ18" s="477"/>
      <c r="AR18" s="477"/>
      <c r="AS18" s="477" t="s">
        <v>84</v>
      </c>
      <c r="AT18" s="477"/>
      <c r="AU18" s="477"/>
      <c r="AV18" s="477"/>
      <c r="AW18" s="477"/>
      <c r="AX18" s="495" t="s">
        <v>82</v>
      </c>
      <c r="AY18" s="495"/>
      <c r="AZ18" s="495"/>
      <c r="BA18" s="495"/>
      <c r="BB18" s="495"/>
      <c r="BC18" s="502"/>
      <c r="BD18" s="503"/>
      <c r="BE18" s="503"/>
      <c r="BF18" s="503"/>
      <c r="BG18" s="504"/>
      <c r="BH18" s="477"/>
      <c r="BI18" s="10"/>
      <c r="BJ18" s="10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</row>
    <row r="19" spans="1:87" ht="65.25" customHeight="1">
      <c r="A19" s="473"/>
      <c r="B19" s="566"/>
      <c r="C19" s="566"/>
      <c r="D19" s="473"/>
      <c r="E19" s="45" t="s">
        <v>2</v>
      </c>
      <c r="F19" s="45" t="s">
        <v>3</v>
      </c>
      <c r="G19" s="45" t="s">
        <v>55</v>
      </c>
      <c r="H19" s="45" t="s">
        <v>1</v>
      </c>
      <c r="I19" s="45" t="s">
        <v>13</v>
      </c>
      <c r="J19" s="45" t="s">
        <v>2</v>
      </c>
      <c r="K19" s="45" t="s">
        <v>3</v>
      </c>
      <c r="L19" s="45" t="s">
        <v>55</v>
      </c>
      <c r="M19" s="45" t="s">
        <v>1</v>
      </c>
      <c r="N19" s="45" t="s">
        <v>13</v>
      </c>
      <c r="O19" s="45" t="s">
        <v>2</v>
      </c>
      <c r="P19" s="45" t="s">
        <v>3</v>
      </c>
      <c r="Q19" s="45" t="s">
        <v>55</v>
      </c>
      <c r="R19" s="45" t="s">
        <v>1</v>
      </c>
      <c r="S19" s="45" t="s">
        <v>13</v>
      </c>
      <c r="T19" s="45" t="s">
        <v>2</v>
      </c>
      <c r="U19" s="45" t="s">
        <v>3</v>
      </c>
      <c r="V19" s="45" t="s">
        <v>55</v>
      </c>
      <c r="W19" s="45" t="s">
        <v>1</v>
      </c>
      <c r="X19" s="45" t="s">
        <v>13</v>
      </c>
      <c r="Y19" s="45" t="s">
        <v>2</v>
      </c>
      <c r="Z19" s="45" t="s">
        <v>3</v>
      </c>
      <c r="AA19" s="45" t="s">
        <v>55</v>
      </c>
      <c r="AB19" s="45" t="s">
        <v>1</v>
      </c>
      <c r="AC19" s="45" t="s">
        <v>13</v>
      </c>
      <c r="AD19" s="45" t="s">
        <v>2</v>
      </c>
      <c r="AE19" s="45" t="s">
        <v>3</v>
      </c>
      <c r="AF19" s="45" t="s">
        <v>55</v>
      </c>
      <c r="AG19" s="45" t="s">
        <v>1</v>
      </c>
      <c r="AH19" s="45" t="s">
        <v>13</v>
      </c>
      <c r="AI19" s="45" t="s">
        <v>2</v>
      </c>
      <c r="AJ19" s="45" t="s">
        <v>3</v>
      </c>
      <c r="AK19" s="45" t="s">
        <v>55</v>
      </c>
      <c r="AL19" s="45" t="s">
        <v>1</v>
      </c>
      <c r="AM19" s="45" t="s">
        <v>13</v>
      </c>
      <c r="AN19" s="45" t="s">
        <v>2</v>
      </c>
      <c r="AO19" s="45" t="s">
        <v>3</v>
      </c>
      <c r="AP19" s="45" t="s">
        <v>55</v>
      </c>
      <c r="AQ19" s="45" t="s">
        <v>1</v>
      </c>
      <c r="AR19" s="45" t="s">
        <v>13</v>
      </c>
      <c r="AS19" s="45" t="s">
        <v>2</v>
      </c>
      <c r="AT19" s="45" t="s">
        <v>3</v>
      </c>
      <c r="AU19" s="45" t="s">
        <v>55</v>
      </c>
      <c r="AV19" s="45" t="s">
        <v>1</v>
      </c>
      <c r="AW19" s="45" t="s">
        <v>13</v>
      </c>
      <c r="AX19" s="45" t="s">
        <v>2</v>
      </c>
      <c r="AY19" s="45" t="s">
        <v>3</v>
      </c>
      <c r="AZ19" s="45" t="s">
        <v>55</v>
      </c>
      <c r="BA19" s="45" t="s">
        <v>1</v>
      </c>
      <c r="BB19" s="45" t="s">
        <v>13</v>
      </c>
      <c r="BC19" s="45" t="s">
        <v>2</v>
      </c>
      <c r="BD19" s="45" t="s">
        <v>3</v>
      </c>
      <c r="BE19" s="45" t="s">
        <v>55</v>
      </c>
      <c r="BF19" s="45" t="s">
        <v>1</v>
      </c>
      <c r="BG19" s="45" t="s">
        <v>13</v>
      </c>
      <c r="BH19" s="477"/>
      <c r="BI19" s="10"/>
      <c r="BJ19" s="10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</row>
    <row r="20" spans="1:87">
      <c r="A20" s="179">
        <v>1</v>
      </c>
      <c r="B20" s="179">
        <v>2</v>
      </c>
      <c r="C20" s="179">
        <v>3</v>
      </c>
      <c r="D20" s="179">
        <f>C20+1</f>
        <v>4</v>
      </c>
      <c r="E20" s="179" t="s">
        <v>88</v>
      </c>
      <c r="F20" s="179" t="s">
        <v>89</v>
      </c>
      <c r="G20" s="179" t="s">
        <v>90</v>
      </c>
      <c r="H20" s="179" t="s">
        <v>91</v>
      </c>
      <c r="I20" s="179" t="s">
        <v>92</v>
      </c>
      <c r="J20" s="179" t="s">
        <v>95</v>
      </c>
      <c r="K20" s="179" t="s">
        <v>96</v>
      </c>
      <c r="L20" s="179" t="s">
        <v>97</v>
      </c>
      <c r="M20" s="179" t="s">
        <v>98</v>
      </c>
      <c r="N20" s="179" t="s">
        <v>99</v>
      </c>
      <c r="O20" s="179" t="s">
        <v>102</v>
      </c>
      <c r="P20" s="179" t="s">
        <v>103</v>
      </c>
      <c r="Q20" s="179" t="s">
        <v>104</v>
      </c>
      <c r="R20" s="179" t="s">
        <v>105</v>
      </c>
      <c r="S20" s="179" t="s">
        <v>106</v>
      </c>
      <c r="T20" s="179" t="s">
        <v>109</v>
      </c>
      <c r="U20" s="179" t="s">
        <v>110</v>
      </c>
      <c r="V20" s="179" t="s">
        <v>111</v>
      </c>
      <c r="W20" s="179" t="s">
        <v>112</v>
      </c>
      <c r="X20" s="179" t="s">
        <v>113</v>
      </c>
      <c r="Y20" s="179" t="s">
        <v>116</v>
      </c>
      <c r="Z20" s="179" t="s">
        <v>117</v>
      </c>
      <c r="AA20" s="179" t="s">
        <v>118</v>
      </c>
      <c r="AB20" s="179" t="s">
        <v>119</v>
      </c>
      <c r="AC20" s="179" t="s">
        <v>120</v>
      </c>
      <c r="AD20" s="179" t="s">
        <v>123</v>
      </c>
      <c r="AE20" s="179" t="s">
        <v>124</v>
      </c>
      <c r="AF20" s="179" t="s">
        <v>125</v>
      </c>
      <c r="AG20" s="179" t="s">
        <v>126</v>
      </c>
      <c r="AH20" s="179" t="s">
        <v>127</v>
      </c>
      <c r="AI20" s="179" t="s">
        <v>130</v>
      </c>
      <c r="AJ20" s="179" t="s">
        <v>131</v>
      </c>
      <c r="AK20" s="179" t="s">
        <v>132</v>
      </c>
      <c r="AL20" s="179" t="s">
        <v>133</v>
      </c>
      <c r="AM20" s="179" t="s">
        <v>158</v>
      </c>
      <c r="AN20" s="179" t="s">
        <v>137</v>
      </c>
      <c r="AO20" s="179" t="s">
        <v>138</v>
      </c>
      <c r="AP20" s="179" t="s">
        <v>139</v>
      </c>
      <c r="AQ20" s="179" t="s">
        <v>140</v>
      </c>
      <c r="AR20" s="179" t="s">
        <v>141</v>
      </c>
      <c r="AS20" s="179" t="s">
        <v>144</v>
      </c>
      <c r="AT20" s="179" t="s">
        <v>145</v>
      </c>
      <c r="AU20" s="179" t="s">
        <v>146</v>
      </c>
      <c r="AV20" s="179" t="s">
        <v>147</v>
      </c>
      <c r="AW20" s="179" t="s">
        <v>148</v>
      </c>
      <c r="AX20" s="179" t="s">
        <v>151</v>
      </c>
      <c r="AY20" s="179" t="s">
        <v>152</v>
      </c>
      <c r="AZ20" s="179" t="s">
        <v>153</v>
      </c>
      <c r="BA20" s="179" t="s">
        <v>154</v>
      </c>
      <c r="BB20" s="179" t="s">
        <v>155</v>
      </c>
      <c r="BC20" s="179" t="s">
        <v>161</v>
      </c>
      <c r="BD20" s="179" t="s">
        <v>162</v>
      </c>
      <c r="BE20" s="179" t="s">
        <v>163</v>
      </c>
      <c r="BF20" s="179" t="s">
        <v>164</v>
      </c>
      <c r="BG20" s="179" t="s">
        <v>244</v>
      </c>
      <c r="BH20" s="179">
        <v>8</v>
      </c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</row>
    <row r="21" spans="1:87" ht="31.5">
      <c r="A21" s="239"/>
      <c r="B21" s="240" t="s">
        <v>170</v>
      </c>
      <c r="C21" s="241" t="s">
        <v>945</v>
      </c>
      <c r="D21" s="241" t="s">
        <v>945</v>
      </c>
      <c r="E21" s="241" t="s">
        <v>945</v>
      </c>
      <c r="F21" s="241" t="s">
        <v>945</v>
      </c>
      <c r="G21" s="241" t="s">
        <v>945</v>
      </c>
      <c r="H21" s="241" t="s">
        <v>945</v>
      </c>
      <c r="I21" s="241" t="s">
        <v>945</v>
      </c>
      <c r="J21" s="241" t="s">
        <v>945</v>
      </c>
      <c r="K21" s="241" t="s">
        <v>945</v>
      </c>
      <c r="L21" s="241" t="s">
        <v>945</v>
      </c>
      <c r="M21" s="241" t="s">
        <v>945</v>
      </c>
      <c r="N21" s="241" t="s">
        <v>945</v>
      </c>
      <c r="O21" s="241" t="s">
        <v>945</v>
      </c>
      <c r="P21" s="241" t="s">
        <v>945</v>
      </c>
      <c r="Q21" s="241" t="s">
        <v>945</v>
      </c>
      <c r="R21" s="241" t="s">
        <v>945</v>
      </c>
      <c r="S21" s="241" t="s">
        <v>945</v>
      </c>
      <c r="T21" s="241" t="s">
        <v>945</v>
      </c>
      <c r="U21" s="241" t="s">
        <v>945</v>
      </c>
      <c r="V21" s="241" t="s">
        <v>945</v>
      </c>
      <c r="W21" s="241" t="s">
        <v>945</v>
      </c>
      <c r="X21" s="241" t="s">
        <v>945</v>
      </c>
      <c r="Y21" s="241" t="s">
        <v>945</v>
      </c>
      <c r="Z21" s="241" t="s">
        <v>945</v>
      </c>
      <c r="AA21" s="241" t="s">
        <v>945</v>
      </c>
      <c r="AB21" s="241" t="s">
        <v>945</v>
      </c>
      <c r="AC21" s="241" t="s">
        <v>945</v>
      </c>
      <c r="AD21" s="241" t="s">
        <v>945</v>
      </c>
      <c r="AE21" s="241" t="s">
        <v>945</v>
      </c>
      <c r="AF21" s="241" t="s">
        <v>945</v>
      </c>
      <c r="AG21" s="241" t="s">
        <v>945</v>
      </c>
      <c r="AH21" s="241" t="s">
        <v>945</v>
      </c>
      <c r="AI21" s="241" t="s">
        <v>945</v>
      </c>
      <c r="AJ21" s="241" t="s">
        <v>945</v>
      </c>
      <c r="AK21" s="241" t="s">
        <v>945</v>
      </c>
      <c r="AL21" s="241" t="s">
        <v>945</v>
      </c>
      <c r="AM21" s="241" t="s">
        <v>945</v>
      </c>
      <c r="AN21" s="241" t="s">
        <v>945</v>
      </c>
      <c r="AO21" s="241" t="s">
        <v>945</v>
      </c>
      <c r="AP21" s="241" t="s">
        <v>945</v>
      </c>
      <c r="AQ21" s="241" t="s">
        <v>945</v>
      </c>
      <c r="AR21" s="241" t="s">
        <v>945</v>
      </c>
      <c r="AS21" s="241" t="s">
        <v>945</v>
      </c>
      <c r="AT21" s="241" t="s">
        <v>945</v>
      </c>
      <c r="AU21" s="241" t="s">
        <v>945</v>
      </c>
      <c r="AV21" s="241" t="s">
        <v>945</v>
      </c>
      <c r="AW21" s="241" t="s">
        <v>945</v>
      </c>
      <c r="AX21" s="241" t="s">
        <v>945</v>
      </c>
      <c r="AY21" s="241" t="s">
        <v>945</v>
      </c>
      <c r="AZ21" s="241" t="s">
        <v>945</v>
      </c>
      <c r="BA21" s="241" t="s">
        <v>945</v>
      </c>
      <c r="BB21" s="241" t="s">
        <v>945</v>
      </c>
      <c r="BC21" s="241" t="s">
        <v>945</v>
      </c>
      <c r="BD21" s="241" t="s">
        <v>945</v>
      </c>
      <c r="BE21" s="241" t="s">
        <v>945</v>
      </c>
      <c r="BF21" s="241" t="s">
        <v>945</v>
      </c>
      <c r="BG21" s="241" t="s">
        <v>945</v>
      </c>
      <c r="BH21" s="23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</row>
    <row r="22" spans="1:87" ht="31.5">
      <c r="A22" s="239" t="s">
        <v>956</v>
      </c>
      <c r="B22" s="242" t="s">
        <v>957</v>
      </c>
      <c r="C22" s="241" t="s">
        <v>945</v>
      </c>
      <c r="D22" s="241" t="s">
        <v>945</v>
      </c>
      <c r="E22" s="241" t="s">
        <v>945</v>
      </c>
      <c r="F22" s="241" t="s">
        <v>945</v>
      </c>
      <c r="G22" s="241" t="s">
        <v>945</v>
      </c>
      <c r="H22" s="241" t="s">
        <v>945</v>
      </c>
      <c r="I22" s="241" t="s">
        <v>945</v>
      </c>
      <c r="J22" s="241" t="s">
        <v>945</v>
      </c>
      <c r="K22" s="241" t="s">
        <v>945</v>
      </c>
      <c r="L22" s="241" t="s">
        <v>945</v>
      </c>
      <c r="M22" s="241" t="s">
        <v>945</v>
      </c>
      <c r="N22" s="241" t="s">
        <v>945</v>
      </c>
      <c r="O22" s="241" t="s">
        <v>945</v>
      </c>
      <c r="P22" s="241" t="s">
        <v>945</v>
      </c>
      <c r="Q22" s="241" t="s">
        <v>945</v>
      </c>
      <c r="R22" s="241" t="s">
        <v>945</v>
      </c>
      <c r="S22" s="241" t="s">
        <v>945</v>
      </c>
      <c r="T22" s="241" t="s">
        <v>945</v>
      </c>
      <c r="U22" s="241" t="s">
        <v>945</v>
      </c>
      <c r="V22" s="241" t="s">
        <v>945</v>
      </c>
      <c r="W22" s="241" t="s">
        <v>945</v>
      </c>
      <c r="X22" s="241" t="s">
        <v>945</v>
      </c>
      <c r="Y22" s="241" t="s">
        <v>945</v>
      </c>
      <c r="Z22" s="241" t="s">
        <v>945</v>
      </c>
      <c r="AA22" s="241" t="s">
        <v>945</v>
      </c>
      <c r="AB22" s="241" t="s">
        <v>945</v>
      </c>
      <c r="AC22" s="241" t="s">
        <v>945</v>
      </c>
      <c r="AD22" s="241" t="s">
        <v>945</v>
      </c>
      <c r="AE22" s="241" t="s">
        <v>945</v>
      </c>
      <c r="AF22" s="241" t="s">
        <v>945</v>
      </c>
      <c r="AG22" s="241" t="s">
        <v>945</v>
      </c>
      <c r="AH22" s="241" t="s">
        <v>945</v>
      </c>
      <c r="AI22" s="241" t="s">
        <v>945</v>
      </c>
      <c r="AJ22" s="241" t="s">
        <v>945</v>
      </c>
      <c r="AK22" s="241" t="s">
        <v>945</v>
      </c>
      <c r="AL22" s="241" t="s">
        <v>945</v>
      </c>
      <c r="AM22" s="241" t="s">
        <v>945</v>
      </c>
      <c r="AN22" s="241" t="s">
        <v>945</v>
      </c>
      <c r="AO22" s="241" t="s">
        <v>945</v>
      </c>
      <c r="AP22" s="241" t="s">
        <v>945</v>
      </c>
      <c r="AQ22" s="241" t="s">
        <v>945</v>
      </c>
      <c r="AR22" s="241" t="s">
        <v>945</v>
      </c>
      <c r="AS22" s="241" t="s">
        <v>945</v>
      </c>
      <c r="AT22" s="241" t="s">
        <v>945</v>
      </c>
      <c r="AU22" s="241" t="s">
        <v>945</v>
      </c>
      <c r="AV22" s="241" t="s">
        <v>945</v>
      </c>
      <c r="AW22" s="241" t="s">
        <v>945</v>
      </c>
      <c r="AX22" s="241" t="s">
        <v>945</v>
      </c>
      <c r="AY22" s="241" t="s">
        <v>945</v>
      </c>
      <c r="AZ22" s="241" t="s">
        <v>945</v>
      </c>
      <c r="BA22" s="241" t="s">
        <v>945</v>
      </c>
      <c r="BB22" s="241" t="s">
        <v>945</v>
      </c>
      <c r="BC22" s="241" t="s">
        <v>945</v>
      </c>
      <c r="BD22" s="241" t="s">
        <v>945</v>
      </c>
      <c r="BE22" s="241" t="s">
        <v>945</v>
      </c>
      <c r="BF22" s="241" t="s">
        <v>945</v>
      </c>
      <c r="BG22" s="241" t="s">
        <v>945</v>
      </c>
      <c r="BH22" s="23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</row>
    <row r="23" spans="1:87">
      <c r="A23" s="239" t="s">
        <v>958</v>
      </c>
      <c r="B23" s="240" t="s">
        <v>959</v>
      </c>
      <c r="C23" s="241" t="s">
        <v>945</v>
      </c>
      <c r="D23" s="241" t="s">
        <v>945</v>
      </c>
      <c r="E23" s="241" t="s">
        <v>945</v>
      </c>
      <c r="F23" s="241" t="s">
        <v>945</v>
      </c>
      <c r="G23" s="241" t="s">
        <v>945</v>
      </c>
      <c r="H23" s="241" t="s">
        <v>945</v>
      </c>
      <c r="I23" s="241" t="s">
        <v>945</v>
      </c>
      <c r="J23" s="241" t="s">
        <v>945</v>
      </c>
      <c r="K23" s="241" t="s">
        <v>945</v>
      </c>
      <c r="L23" s="241" t="s">
        <v>945</v>
      </c>
      <c r="M23" s="241" t="s">
        <v>945</v>
      </c>
      <c r="N23" s="241" t="s">
        <v>945</v>
      </c>
      <c r="O23" s="241" t="s">
        <v>945</v>
      </c>
      <c r="P23" s="241" t="s">
        <v>945</v>
      </c>
      <c r="Q23" s="241" t="s">
        <v>945</v>
      </c>
      <c r="R23" s="241" t="s">
        <v>945</v>
      </c>
      <c r="S23" s="241" t="s">
        <v>945</v>
      </c>
      <c r="T23" s="241" t="s">
        <v>945</v>
      </c>
      <c r="U23" s="241" t="s">
        <v>945</v>
      </c>
      <c r="V23" s="241" t="s">
        <v>945</v>
      </c>
      <c r="W23" s="241" t="s">
        <v>945</v>
      </c>
      <c r="X23" s="241" t="s">
        <v>945</v>
      </c>
      <c r="Y23" s="241" t="s">
        <v>945</v>
      </c>
      <c r="Z23" s="241" t="s">
        <v>945</v>
      </c>
      <c r="AA23" s="241" t="s">
        <v>945</v>
      </c>
      <c r="AB23" s="241" t="s">
        <v>945</v>
      </c>
      <c r="AC23" s="241" t="s">
        <v>945</v>
      </c>
      <c r="AD23" s="241" t="s">
        <v>945</v>
      </c>
      <c r="AE23" s="241" t="s">
        <v>945</v>
      </c>
      <c r="AF23" s="241" t="s">
        <v>945</v>
      </c>
      <c r="AG23" s="241" t="s">
        <v>945</v>
      </c>
      <c r="AH23" s="241" t="s">
        <v>945</v>
      </c>
      <c r="AI23" s="241" t="s">
        <v>945</v>
      </c>
      <c r="AJ23" s="241" t="s">
        <v>945</v>
      </c>
      <c r="AK23" s="241" t="s">
        <v>945</v>
      </c>
      <c r="AL23" s="241" t="s">
        <v>945</v>
      </c>
      <c r="AM23" s="241" t="s">
        <v>945</v>
      </c>
      <c r="AN23" s="241" t="s">
        <v>945</v>
      </c>
      <c r="AO23" s="241" t="s">
        <v>945</v>
      </c>
      <c r="AP23" s="241" t="s">
        <v>945</v>
      </c>
      <c r="AQ23" s="241" t="s">
        <v>945</v>
      </c>
      <c r="AR23" s="241" t="s">
        <v>945</v>
      </c>
      <c r="AS23" s="241" t="s">
        <v>945</v>
      </c>
      <c r="AT23" s="241" t="s">
        <v>945</v>
      </c>
      <c r="AU23" s="241" t="s">
        <v>945</v>
      </c>
      <c r="AV23" s="241" t="s">
        <v>945</v>
      </c>
      <c r="AW23" s="241" t="s">
        <v>945</v>
      </c>
      <c r="AX23" s="241" t="s">
        <v>945</v>
      </c>
      <c r="AY23" s="241" t="s">
        <v>945</v>
      </c>
      <c r="AZ23" s="241" t="s">
        <v>945</v>
      </c>
      <c r="BA23" s="241" t="s">
        <v>945</v>
      </c>
      <c r="BB23" s="241" t="s">
        <v>945</v>
      </c>
      <c r="BC23" s="241" t="s">
        <v>945</v>
      </c>
      <c r="BD23" s="241" t="s">
        <v>945</v>
      </c>
      <c r="BE23" s="241" t="s">
        <v>945</v>
      </c>
      <c r="BF23" s="241" t="s">
        <v>945</v>
      </c>
      <c r="BG23" s="241" t="s">
        <v>945</v>
      </c>
      <c r="BH23" s="23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</row>
    <row r="24" spans="1:87" ht="31.5">
      <c r="A24" s="239" t="s">
        <v>288</v>
      </c>
      <c r="B24" s="242" t="s">
        <v>984</v>
      </c>
      <c r="C24" s="241"/>
      <c r="D24" s="241" t="s">
        <v>945</v>
      </c>
      <c r="E24" s="241" t="s">
        <v>945</v>
      </c>
      <c r="F24" s="241" t="s">
        <v>945</v>
      </c>
      <c r="G24" s="241" t="s">
        <v>945</v>
      </c>
      <c r="H24" s="241" t="s">
        <v>945</v>
      </c>
      <c r="I24" s="241" t="s">
        <v>945</v>
      </c>
      <c r="J24" s="241" t="s">
        <v>945</v>
      </c>
      <c r="K24" s="241" t="s">
        <v>945</v>
      </c>
      <c r="L24" s="241" t="s">
        <v>945</v>
      </c>
      <c r="M24" s="241" t="s">
        <v>945</v>
      </c>
      <c r="N24" s="241" t="s">
        <v>945</v>
      </c>
      <c r="O24" s="241" t="s">
        <v>945</v>
      </c>
      <c r="P24" s="241" t="s">
        <v>945</v>
      </c>
      <c r="Q24" s="241" t="s">
        <v>945</v>
      </c>
      <c r="R24" s="241" t="s">
        <v>945</v>
      </c>
      <c r="S24" s="241" t="s">
        <v>945</v>
      </c>
      <c r="T24" s="241" t="s">
        <v>945</v>
      </c>
      <c r="U24" s="241" t="s">
        <v>945</v>
      </c>
      <c r="V24" s="241" t="s">
        <v>945</v>
      </c>
      <c r="W24" s="241" t="s">
        <v>945</v>
      </c>
      <c r="X24" s="241" t="s">
        <v>945</v>
      </c>
      <c r="Y24" s="241" t="s">
        <v>945</v>
      </c>
      <c r="Z24" s="241" t="s">
        <v>945</v>
      </c>
      <c r="AA24" s="241" t="s">
        <v>945</v>
      </c>
      <c r="AB24" s="241" t="s">
        <v>945</v>
      </c>
      <c r="AC24" s="241" t="s">
        <v>945</v>
      </c>
      <c r="AD24" s="241" t="s">
        <v>945</v>
      </c>
      <c r="AE24" s="241" t="s">
        <v>945</v>
      </c>
      <c r="AF24" s="241" t="s">
        <v>945</v>
      </c>
      <c r="AG24" s="241" t="s">
        <v>945</v>
      </c>
      <c r="AH24" s="241" t="s">
        <v>945</v>
      </c>
      <c r="AI24" s="241" t="s">
        <v>945</v>
      </c>
      <c r="AJ24" s="241" t="s">
        <v>945</v>
      </c>
      <c r="AK24" s="241" t="s">
        <v>945</v>
      </c>
      <c r="AL24" s="241" t="s">
        <v>945</v>
      </c>
      <c r="AM24" s="241" t="s">
        <v>945</v>
      </c>
      <c r="AN24" s="241" t="s">
        <v>945</v>
      </c>
      <c r="AO24" s="241" t="s">
        <v>945</v>
      </c>
      <c r="AP24" s="241" t="s">
        <v>945</v>
      </c>
      <c r="AQ24" s="241" t="s">
        <v>945</v>
      </c>
      <c r="AR24" s="241" t="s">
        <v>945</v>
      </c>
      <c r="AS24" s="241" t="s">
        <v>945</v>
      </c>
      <c r="AT24" s="241" t="s">
        <v>945</v>
      </c>
      <c r="AU24" s="241" t="s">
        <v>945</v>
      </c>
      <c r="AV24" s="241" t="s">
        <v>945</v>
      </c>
      <c r="AW24" s="241" t="s">
        <v>945</v>
      </c>
      <c r="AX24" s="241" t="s">
        <v>945</v>
      </c>
      <c r="AY24" s="241" t="s">
        <v>945</v>
      </c>
      <c r="AZ24" s="241" t="s">
        <v>945</v>
      </c>
      <c r="BA24" s="241" t="s">
        <v>945</v>
      </c>
      <c r="BB24" s="241" t="s">
        <v>945</v>
      </c>
      <c r="BC24" s="241" t="s">
        <v>945</v>
      </c>
      <c r="BD24" s="241" t="s">
        <v>945</v>
      </c>
      <c r="BE24" s="241" t="s">
        <v>945</v>
      </c>
      <c r="BF24" s="241" t="s">
        <v>945</v>
      </c>
      <c r="BG24" s="241" t="s">
        <v>945</v>
      </c>
      <c r="BH24" s="23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</row>
    <row r="25" spans="1:87" ht="47.25">
      <c r="A25" s="239" t="s">
        <v>985</v>
      </c>
      <c r="B25" s="240" t="s">
        <v>995</v>
      </c>
      <c r="C25" s="241" t="s">
        <v>996</v>
      </c>
      <c r="D25" s="241" t="s">
        <v>945</v>
      </c>
      <c r="E25" s="241" t="s">
        <v>945</v>
      </c>
      <c r="F25" s="241" t="s">
        <v>945</v>
      </c>
      <c r="G25" s="241" t="s">
        <v>945</v>
      </c>
      <c r="H25" s="241" t="s">
        <v>945</v>
      </c>
      <c r="I25" s="241" t="s">
        <v>945</v>
      </c>
      <c r="J25" s="241" t="s">
        <v>945</v>
      </c>
      <c r="K25" s="241" t="s">
        <v>945</v>
      </c>
      <c r="L25" s="241" t="s">
        <v>945</v>
      </c>
      <c r="M25" s="241" t="s">
        <v>945</v>
      </c>
      <c r="N25" s="241" t="s">
        <v>945</v>
      </c>
      <c r="O25" s="241" t="s">
        <v>945</v>
      </c>
      <c r="P25" s="241" t="s">
        <v>945</v>
      </c>
      <c r="Q25" s="241" t="s">
        <v>945</v>
      </c>
      <c r="R25" s="241" t="s">
        <v>945</v>
      </c>
      <c r="S25" s="241" t="s">
        <v>945</v>
      </c>
      <c r="T25" s="241" t="s">
        <v>945</v>
      </c>
      <c r="U25" s="241" t="s">
        <v>945</v>
      </c>
      <c r="V25" s="241" t="s">
        <v>945</v>
      </c>
      <c r="W25" s="241" t="s">
        <v>945</v>
      </c>
      <c r="X25" s="241" t="s">
        <v>945</v>
      </c>
      <c r="Y25" s="241" t="s">
        <v>945</v>
      </c>
      <c r="Z25" s="241" t="s">
        <v>945</v>
      </c>
      <c r="AA25" s="241" t="s">
        <v>945</v>
      </c>
      <c r="AB25" s="241" t="s">
        <v>945</v>
      </c>
      <c r="AC25" s="241" t="s">
        <v>945</v>
      </c>
      <c r="AD25" s="241" t="s">
        <v>945</v>
      </c>
      <c r="AE25" s="241" t="s">
        <v>945</v>
      </c>
      <c r="AF25" s="241" t="s">
        <v>945</v>
      </c>
      <c r="AG25" s="241" t="s">
        <v>945</v>
      </c>
      <c r="AH25" s="241" t="s">
        <v>945</v>
      </c>
      <c r="AI25" s="241" t="s">
        <v>945</v>
      </c>
      <c r="AJ25" s="241" t="s">
        <v>945</v>
      </c>
      <c r="AK25" s="241" t="s">
        <v>945</v>
      </c>
      <c r="AL25" s="241" t="s">
        <v>945</v>
      </c>
      <c r="AM25" s="241" t="s">
        <v>945</v>
      </c>
      <c r="AN25" s="241" t="s">
        <v>945</v>
      </c>
      <c r="AO25" s="241" t="s">
        <v>945</v>
      </c>
      <c r="AP25" s="241" t="s">
        <v>945</v>
      </c>
      <c r="AQ25" s="241" t="s">
        <v>945</v>
      </c>
      <c r="AR25" s="241" t="s">
        <v>945</v>
      </c>
      <c r="AS25" s="241" t="s">
        <v>945</v>
      </c>
      <c r="AT25" s="241" t="s">
        <v>945</v>
      </c>
      <c r="AU25" s="241" t="s">
        <v>945</v>
      </c>
      <c r="AV25" s="241" t="s">
        <v>945</v>
      </c>
      <c r="AW25" s="241" t="s">
        <v>945</v>
      </c>
      <c r="AX25" s="241" t="s">
        <v>945</v>
      </c>
      <c r="AY25" s="241" t="s">
        <v>945</v>
      </c>
      <c r="AZ25" s="241" t="s">
        <v>945</v>
      </c>
      <c r="BA25" s="241" t="s">
        <v>945</v>
      </c>
      <c r="BB25" s="241" t="s">
        <v>945</v>
      </c>
      <c r="BC25" s="241" t="s">
        <v>945</v>
      </c>
      <c r="BD25" s="241" t="s">
        <v>945</v>
      </c>
      <c r="BE25" s="241" t="s">
        <v>945</v>
      </c>
      <c r="BF25" s="241" t="s">
        <v>945</v>
      </c>
      <c r="BG25" s="241" t="s">
        <v>945</v>
      </c>
      <c r="BH25" s="23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</row>
    <row r="26" spans="1:87" ht="47.25">
      <c r="A26" s="239" t="s">
        <v>986</v>
      </c>
      <c r="B26" s="354" t="s">
        <v>997</v>
      </c>
      <c r="C26" s="241" t="s">
        <v>998</v>
      </c>
      <c r="D26" s="241" t="s">
        <v>945</v>
      </c>
      <c r="E26" s="241" t="s">
        <v>945</v>
      </c>
      <c r="F26" s="241" t="s">
        <v>945</v>
      </c>
      <c r="G26" s="241" t="s">
        <v>945</v>
      </c>
      <c r="H26" s="241" t="s">
        <v>945</v>
      </c>
      <c r="I26" s="241" t="s">
        <v>945</v>
      </c>
      <c r="J26" s="241" t="s">
        <v>945</v>
      </c>
      <c r="K26" s="241" t="s">
        <v>945</v>
      </c>
      <c r="L26" s="241" t="s">
        <v>945</v>
      </c>
      <c r="M26" s="241" t="s">
        <v>945</v>
      </c>
      <c r="N26" s="241" t="s">
        <v>945</v>
      </c>
      <c r="O26" s="241" t="s">
        <v>945</v>
      </c>
      <c r="P26" s="241" t="s">
        <v>945</v>
      </c>
      <c r="Q26" s="241" t="s">
        <v>945</v>
      </c>
      <c r="R26" s="241" t="s">
        <v>945</v>
      </c>
      <c r="S26" s="241" t="s">
        <v>945</v>
      </c>
      <c r="T26" s="241" t="s">
        <v>945</v>
      </c>
      <c r="U26" s="241" t="s">
        <v>945</v>
      </c>
      <c r="V26" s="241" t="s">
        <v>945</v>
      </c>
      <c r="W26" s="241" t="s">
        <v>945</v>
      </c>
      <c r="X26" s="241" t="s">
        <v>945</v>
      </c>
      <c r="Y26" s="241" t="s">
        <v>945</v>
      </c>
      <c r="Z26" s="241" t="s">
        <v>945</v>
      </c>
      <c r="AA26" s="241" t="s">
        <v>945</v>
      </c>
      <c r="AB26" s="241" t="s">
        <v>945</v>
      </c>
      <c r="AC26" s="241" t="s">
        <v>945</v>
      </c>
      <c r="AD26" s="241" t="s">
        <v>945</v>
      </c>
      <c r="AE26" s="241" t="s">
        <v>945</v>
      </c>
      <c r="AF26" s="241" t="s">
        <v>945</v>
      </c>
      <c r="AG26" s="241" t="s">
        <v>945</v>
      </c>
      <c r="AH26" s="241" t="s">
        <v>945</v>
      </c>
      <c r="AI26" s="241" t="s">
        <v>945</v>
      </c>
      <c r="AJ26" s="241" t="s">
        <v>945</v>
      </c>
      <c r="AK26" s="241" t="s">
        <v>945</v>
      </c>
      <c r="AL26" s="241" t="s">
        <v>945</v>
      </c>
      <c r="AM26" s="241" t="s">
        <v>945</v>
      </c>
      <c r="AN26" s="241" t="s">
        <v>945</v>
      </c>
      <c r="AO26" s="241" t="s">
        <v>945</v>
      </c>
      <c r="AP26" s="241" t="s">
        <v>945</v>
      </c>
      <c r="AQ26" s="241" t="s">
        <v>945</v>
      </c>
      <c r="AR26" s="241" t="s">
        <v>945</v>
      </c>
      <c r="AS26" s="241" t="s">
        <v>945</v>
      </c>
      <c r="AT26" s="241" t="s">
        <v>945</v>
      </c>
      <c r="AU26" s="241" t="s">
        <v>945</v>
      </c>
      <c r="AV26" s="241" t="s">
        <v>945</v>
      </c>
      <c r="AW26" s="241" t="s">
        <v>945</v>
      </c>
      <c r="AX26" s="241" t="s">
        <v>945</v>
      </c>
      <c r="AY26" s="241" t="s">
        <v>945</v>
      </c>
      <c r="AZ26" s="241" t="s">
        <v>945</v>
      </c>
      <c r="BA26" s="241" t="s">
        <v>945</v>
      </c>
      <c r="BB26" s="241" t="s">
        <v>945</v>
      </c>
      <c r="BC26" s="241" t="s">
        <v>945</v>
      </c>
      <c r="BD26" s="241" t="s">
        <v>945</v>
      </c>
      <c r="BE26" s="241" t="s">
        <v>945</v>
      </c>
      <c r="BF26" s="241" t="s">
        <v>945</v>
      </c>
      <c r="BG26" s="241" t="s">
        <v>945</v>
      </c>
      <c r="BH26" s="23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</row>
    <row r="27" spans="1:87" ht="31.5">
      <c r="A27" s="239" t="s">
        <v>1007</v>
      </c>
      <c r="B27" s="391" t="s">
        <v>1008</v>
      </c>
      <c r="C27" s="241" t="s">
        <v>1009</v>
      </c>
      <c r="D27" s="241" t="s">
        <v>945</v>
      </c>
      <c r="E27" s="241" t="s">
        <v>945</v>
      </c>
      <c r="F27" s="241" t="s">
        <v>945</v>
      </c>
      <c r="G27" s="241" t="s">
        <v>945</v>
      </c>
      <c r="H27" s="241" t="s">
        <v>945</v>
      </c>
      <c r="I27" s="241" t="s">
        <v>945</v>
      </c>
      <c r="J27" s="241" t="s">
        <v>945</v>
      </c>
      <c r="K27" s="241" t="s">
        <v>945</v>
      </c>
      <c r="L27" s="241" t="s">
        <v>945</v>
      </c>
      <c r="M27" s="241" t="s">
        <v>945</v>
      </c>
      <c r="N27" s="241" t="s">
        <v>945</v>
      </c>
      <c r="O27" s="241" t="s">
        <v>945</v>
      </c>
      <c r="P27" s="241" t="s">
        <v>945</v>
      </c>
      <c r="Q27" s="241" t="s">
        <v>945</v>
      </c>
      <c r="R27" s="241" t="s">
        <v>945</v>
      </c>
      <c r="S27" s="241" t="s">
        <v>945</v>
      </c>
      <c r="T27" s="241" t="s">
        <v>945</v>
      </c>
      <c r="U27" s="241" t="s">
        <v>945</v>
      </c>
      <c r="V27" s="241" t="s">
        <v>945</v>
      </c>
      <c r="W27" s="241" t="s">
        <v>945</v>
      </c>
      <c r="X27" s="241" t="s">
        <v>945</v>
      </c>
      <c r="Y27" s="241" t="s">
        <v>945</v>
      </c>
      <c r="Z27" s="241" t="s">
        <v>945</v>
      </c>
      <c r="AA27" s="241" t="s">
        <v>945</v>
      </c>
      <c r="AB27" s="241" t="s">
        <v>945</v>
      </c>
      <c r="AC27" s="241" t="s">
        <v>945</v>
      </c>
      <c r="AD27" s="241" t="s">
        <v>945</v>
      </c>
      <c r="AE27" s="241" t="s">
        <v>945</v>
      </c>
      <c r="AF27" s="241" t="s">
        <v>945</v>
      </c>
      <c r="AG27" s="241" t="s">
        <v>945</v>
      </c>
      <c r="AH27" s="241" t="s">
        <v>945</v>
      </c>
      <c r="AI27" s="241" t="s">
        <v>945</v>
      </c>
      <c r="AJ27" s="241" t="s">
        <v>945</v>
      </c>
      <c r="AK27" s="241" t="s">
        <v>945</v>
      </c>
      <c r="AL27" s="241" t="s">
        <v>945</v>
      </c>
      <c r="AM27" s="241" t="s">
        <v>945</v>
      </c>
      <c r="AN27" s="241" t="s">
        <v>945</v>
      </c>
      <c r="AO27" s="241" t="s">
        <v>945</v>
      </c>
      <c r="AP27" s="241" t="s">
        <v>945</v>
      </c>
      <c r="AQ27" s="241" t="s">
        <v>945</v>
      </c>
      <c r="AR27" s="241" t="s">
        <v>945</v>
      </c>
      <c r="AS27" s="241" t="s">
        <v>945</v>
      </c>
      <c r="AT27" s="241" t="s">
        <v>945</v>
      </c>
      <c r="AU27" s="241" t="s">
        <v>945</v>
      </c>
      <c r="AV27" s="241" t="s">
        <v>945</v>
      </c>
      <c r="AW27" s="241" t="s">
        <v>945</v>
      </c>
      <c r="AX27" s="241" t="s">
        <v>945</v>
      </c>
      <c r="AY27" s="241" t="s">
        <v>945</v>
      </c>
      <c r="AZ27" s="241" t="s">
        <v>945</v>
      </c>
      <c r="BA27" s="241" t="s">
        <v>945</v>
      </c>
      <c r="BB27" s="241" t="s">
        <v>945</v>
      </c>
      <c r="BC27" s="241" t="s">
        <v>945</v>
      </c>
      <c r="BD27" s="241" t="s">
        <v>945</v>
      </c>
      <c r="BE27" s="241" t="s">
        <v>945</v>
      </c>
      <c r="BF27" s="241" t="s">
        <v>945</v>
      </c>
      <c r="BG27" s="241" t="s">
        <v>945</v>
      </c>
      <c r="BH27" s="382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</row>
    <row r="28" spans="1:87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</row>
    <row r="29" spans="1:87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</row>
    <row r="30" spans="1:87" ht="18.75">
      <c r="A30" s="8"/>
      <c r="B30" s="309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</row>
    <row r="31" spans="1:87" ht="18.75">
      <c r="A31" s="8"/>
      <c r="B31" s="309" t="s">
        <v>1029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</row>
    <row r="32" spans="1:87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</row>
    <row r="33" spans="1:77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</row>
  </sheetData>
  <customSheetViews>
    <customSheetView guid="{500C2F4F-1743-499A-A051-20565DBF52B2}" scale="80" showPageBreaks="1" printArea="1" view="pageBreakPreview">
      <selection activeCell="A22" sqref="A22:C22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7">
    <mergeCell ref="A12:BH12"/>
    <mergeCell ref="A13:BH13"/>
    <mergeCell ref="AD18:AH18"/>
    <mergeCell ref="AI18:AM18"/>
    <mergeCell ref="AN18:AR18"/>
    <mergeCell ref="A14:BH14"/>
    <mergeCell ref="E18:I18"/>
    <mergeCell ref="J18:N18"/>
    <mergeCell ref="O18:S18"/>
    <mergeCell ref="T18:X18"/>
    <mergeCell ref="D15:D19"/>
    <mergeCell ref="A15:A19"/>
    <mergeCell ref="B15:B19"/>
    <mergeCell ref="C15:C19"/>
    <mergeCell ref="E15:BB16"/>
    <mergeCell ref="BH15:BH19"/>
    <mergeCell ref="A4:BH4"/>
    <mergeCell ref="A5:BH5"/>
    <mergeCell ref="A7:BH7"/>
    <mergeCell ref="A8:BH8"/>
    <mergeCell ref="A10:BH10"/>
    <mergeCell ref="BC15:BG18"/>
    <mergeCell ref="AS18:AW18"/>
    <mergeCell ref="AX18:BB18"/>
    <mergeCell ref="E17:AC17"/>
    <mergeCell ref="AD17:BB17"/>
    <mergeCell ref="Y18:AC18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60" fitToHeight="0" orientation="landscape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X65"/>
  <sheetViews>
    <sheetView view="pageBreakPreview" topLeftCell="A13" zoomScale="70" zoomScaleNormal="70" zoomScaleSheetLayoutView="70" workbookViewId="0">
      <selection activeCell="BB44" sqref="BB44"/>
    </sheetView>
  </sheetViews>
  <sheetFormatPr defaultRowHeight="15.75"/>
  <cols>
    <col min="1" max="1" width="10.5" style="6" customWidth="1"/>
    <col min="2" max="2" width="24.875" style="6" customWidth="1"/>
    <col min="3" max="3" width="16.875" style="6" customWidth="1"/>
    <col min="4" max="4" width="10" style="6" customWidth="1"/>
    <col min="5" max="5" width="10.25" style="8" customWidth="1"/>
    <col min="6" max="6" width="6.25" style="8" customWidth="1"/>
    <col min="7" max="7" width="8.875" style="8" bestFit="1" customWidth="1"/>
    <col min="8" max="8" width="9.5" style="8" customWidth="1"/>
    <col min="9" max="9" width="7.25" style="8" bestFit="1" customWidth="1"/>
    <col min="10" max="10" width="7.125" style="8" bestFit="1" customWidth="1"/>
    <col min="11" max="11" width="8.5" style="8" bestFit="1" customWidth="1"/>
    <col min="12" max="12" width="8.875" style="8" bestFit="1" customWidth="1"/>
    <col min="13" max="13" width="8.5" style="8" bestFit="1" customWidth="1"/>
    <col min="14" max="14" width="6" style="8" bestFit="1" customWidth="1"/>
    <col min="15" max="15" width="8.375" style="8" customWidth="1"/>
    <col min="16" max="16" width="6.25" style="8" customWidth="1"/>
    <col min="17" max="17" width="8.875" style="8" bestFit="1" customWidth="1"/>
    <col min="18" max="18" width="8.125" style="8" bestFit="1" customWidth="1"/>
    <col min="19" max="19" width="7.875" style="8" customWidth="1"/>
    <col min="20" max="20" width="9.875" style="8" customWidth="1"/>
    <col min="21" max="21" width="6.25" style="8" customWidth="1"/>
    <col min="22" max="22" width="8.875" style="8" bestFit="1" customWidth="1"/>
    <col min="23" max="23" width="7.875" style="8" customWidth="1"/>
    <col min="24" max="24" width="7.625" style="8" customWidth="1"/>
    <col min="25" max="25" width="7.375" style="6" customWidth="1"/>
    <col min="26" max="26" width="6.25" style="6" customWidth="1"/>
    <col min="27" max="27" width="8.875" style="6" bestFit="1" customWidth="1"/>
    <col min="28" max="28" width="7.25" style="6" customWidth="1"/>
    <col min="29" max="29" width="6.25" style="6" customWidth="1"/>
    <col min="30" max="30" width="10" style="6" customWidth="1"/>
    <col min="31" max="31" width="9.625" style="6" customWidth="1"/>
    <col min="32" max="32" width="6.25" style="6" customWidth="1"/>
    <col min="33" max="33" width="8.875" style="6" bestFit="1" customWidth="1"/>
    <col min="34" max="34" width="9.5" style="6" customWidth="1"/>
    <col min="35" max="35" width="8.75" style="6" customWidth="1"/>
    <col min="36" max="36" width="8.875" style="6" customWidth="1"/>
    <col min="37" max="37" width="6.25" style="6" customWidth="1"/>
    <col min="38" max="38" width="8.875" style="6" bestFit="1" customWidth="1"/>
    <col min="39" max="39" width="8.75" style="6" customWidth="1"/>
    <col min="40" max="40" width="8.375" style="6" customWidth="1"/>
    <col min="41" max="41" width="8.875" style="6" customWidth="1"/>
    <col min="42" max="42" width="6.25" style="6" customWidth="1"/>
    <col min="43" max="43" width="8.875" style="6" bestFit="1" customWidth="1"/>
    <col min="44" max="44" width="8.75" style="6" customWidth="1"/>
    <col min="45" max="45" width="8" style="6" customWidth="1"/>
    <col min="46" max="46" width="10.75" style="6" customWidth="1"/>
    <col min="47" max="47" width="6.25" style="6" customWidth="1"/>
    <col min="48" max="48" width="8.875" style="6" bestFit="1" customWidth="1"/>
    <col min="49" max="49" width="10.875" style="6" customWidth="1"/>
    <col min="50" max="50" width="6.25" style="6" customWidth="1"/>
    <col min="51" max="51" width="7.625" style="6" customWidth="1"/>
    <col min="52" max="52" width="6.25" style="6" customWidth="1"/>
    <col min="53" max="53" width="8.875" style="6" bestFit="1" customWidth="1"/>
    <col min="54" max="54" width="8" style="6" customWidth="1"/>
    <col min="55" max="55" width="6.25" style="6" customWidth="1"/>
    <col min="56" max="276" width="9" style="6"/>
    <col min="277" max="277" width="36.875" style="6" bestFit="1" customWidth="1"/>
    <col min="278" max="278" width="7.125" style="6" customWidth="1"/>
    <col min="279" max="279" width="6" style="6" customWidth="1"/>
    <col min="280" max="280" width="5.75" style="6" customWidth="1"/>
    <col min="281" max="281" width="10.5" style="6" customWidth="1"/>
    <col min="282" max="282" width="7.5" style="6" customWidth="1"/>
    <col min="283" max="283" width="6.375" style="6" customWidth="1"/>
    <col min="284" max="284" width="6.5" style="6" customWidth="1"/>
    <col min="285" max="285" width="6.375" style="6" customWidth="1"/>
    <col min="286" max="286" width="7.875" style="6" customWidth="1"/>
    <col min="287" max="287" width="7.75" style="6" customWidth="1"/>
    <col min="288" max="291" width="6.5" style="6" customWidth="1"/>
    <col min="292" max="292" width="6.875" style="6" customWidth="1"/>
    <col min="293" max="293" width="9" style="6"/>
    <col min="294" max="294" width="6.125" style="6" customWidth="1"/>
    <col min="295" max="295" width="7.5" style="6" customWidth="1"/>
    <col min="296" max="296" width="7.625" style="6" customWidth="1"/>
    <col min="297" max="297" width="7.75" style="6" customWidth="1"/>
    <col min="298" max="298" width="10.125" style="6" bestFit="1" customWidth="1"/>
    <col min="299" max="299" width="12" style="6" customWidth="1"/>
    <col min="300" max="300" width="10.25" style="6" bestFit="1" customWidth="1"/>
    <col min="301" max="301" width="8.75" style="6" bestFit="1" customWidth="1"/>
    <col min="302" max="302" width="7.75" style="6" customWidth="1"/>
    <col min="303" max="303" width="9.125" style="6" customWidth="1"/>
    <col min="304" max="304" width="9.875" style="6" customWidth="1"/>
    <col min="305" max="305" width="7.75" style="6" customWidth="1"/>
    <col min="306" max="306" width="9.375" style="6" customWidth="1"/>
    <col min="307" max="307" width="9" style="6"/>
    <col min="308" max="308" width="5.875" style="6" customWidth="1"/>
    <col min="309" max="309" width="7.125" style="6" customWidth="1"/>
    <col min="310" max="310" width="8.125" style="6" customWidth="1"/>
    <col min="311" max="311" width="10.25" style="6" customWidth="1"/>
    <col min="312" max="532" width="9" style="6"/>
    <col min="533" max="533" width="36.875" style="6" bestFit="1" customWidth="1"/>
    <col min="534" max="534" width="7.125" style="6" customWidth="1"/>
    <col min="535" max="535" width="6" style="6" customWidth="1"/>
    <col min="536" max="536" width="5.75" style="6" customWidth="1"/>
    <col min="537" max="537" width="10.5" style="6" customWidth="1"/>
    <col min="538" max="538" width="7.5" style="6" customWidth="1"/>
    <col min="539" max="539" width="6.375" style="6" customWidth="1"/>
    <col min="540" max="540" width="6.5" style="6" customWidth="1"/>
    <col min="541" max="541" width="6.375" style="6" customWidth="1"/>
    <col min="542" max="542" width="7.875" style="6" customWidth="1"/>
    <col min="543" max="543" width="7.75" style="6" customWidth="1"/>
    <col min="544" max="547" width="6.5" style="6" customWidth="1"/>
    <col min="548" max="548" width="6.875" style="6" customWidth="1"/>
    <col min="549" max="549" width="9" style="6"/>
    <col min="550" max="550" width="6.125" style="6" customWidth="1"/>
    <col min="551" max="551" width="7.5" style="6" customWidth="1"/>
    <col min="552" max="552" width="7.625" style="6" customWidth="1"/>
    <col min="553" max="553" width="7.75" style="6" customWidth="1"/>
    <col min="554" max="554" width="10.125" style="6" bestFit="1" customWidth="1"/>
    <col min="555" max="555" width="12" style="6" customWidth="1"/>
    <col min="556" max="556" width="10.25" style="6" bestFit="1" customWidth="1"/>
    <col min="557" max="557" width="8.75" style="6" bestFit="1" customWidth="1"/>
    <col min="558" max="558" width="7.75" style="6" customWidth="1"/>
    <col min="559" max="559" width="9.125" style="6" customWidth="1"/>
    <col min="560" max="560" width="9.875" style="6" customWidth="1"/>
    <col min="561" max="561" width="7.75" style="6" customWidth="1"/>
    <col min="562" max="562" width="9.375" style="6" customWidth="1"/>
    <col min="563" max="563" width="9" style="6"/>
    <col min="564" max="564" width="5.875" style="6" customWidth="1"/>
    <col min="565" max="565" width="7.125" style="6" customWidth="1"/>
    <col min="566" max="566" width="8.125" style="6" customWidth="1"/>
    <col min="567" max="567" width="10.25" style="6" customWidth="1"/>
    <col min="568" max="788" width="9" style="6"/>
    <col min="789" max="789" width="36.875" style="6" bestFit="1" customWidth="1"/>
    <col min="790" max="790" width="7.125" style="6" customWidth="1"/>
    <col min="791" max="791" width="6" style="6" customWidth="1"/>
    <col min="792" max="792" width="5.75" style="6" customWidth="1"/>
    <col min="793" max="793" width="10.5" style="6" customWidth="1"/>
    <col min="794" max="794" width="7.5" style="6" customWidth="1"/>
    <col min="795" max="795" width="6.375" style="6" customWidth="1"/>
    <col min="796" max="796" width="6.5" style="6" customWidth="1"/>
    <col min="797" max="797" width="6.375" style="6" customWidth="1"/>
    <col min="798" max="798" width="7.875" style="6" customWidth="1"/>
    <col min="799" max="799" width="7.75" style="6" customWidth="1"/>
    <col min="800" max="803" width="6.5" style="6" customWidth="1"/>
    <col min="804" max="804" width="6.875" style="6" customWidth="1"/>
    <col min="805" max="805" width="9" style="6"/>
    <col min="806" max="806" width="6.125" style="6" customWidth="1"/>
    <col min="807" max="807" width="7.5" style="6" customWidth="1"/>
    <col min="808" max="808" width="7.625" style="6" customWidth="1"/>
    <col min="809" max="809" width="7.75" style="6" customWidth="1"/>
    <col min="810" max="810" width="10.125" style="6" bestFit="1" customWidth="1"/>
    <col min="811" max="811" width="12" style="6" customWidth="1"/>
    <col min="812" max="812" width="10.25" style="6" bestFit="1" customWidth="1"/>
    <col min="813" max="813" width="8.75" style="6" bestFit="1" customWidth="1"/>
    <col min="814" max="814" width="7.75" style="6" customWidth="1"/>
    <col min="815" max="815" width="9.125" style="6" customWidth="1"/>
    <col min="816" max="816" width="9.875" style="6" customWidth="1"/>
    <col min="817" max="817" width="7.75" style="6" customWidth="1"/>
    <col min="818" max="818" width="9.375" style="6" customWidth="1"/>
    <col min="819" max="819" width="9" style="6"/>
    <col min="820" max="820" width="5.875" style="6" customWidth="1"/>
    <col min="821" max="821" width="7.125" style="6" customWidth="1"/>
    <col min="822" max="822" width="8.125" style="6" customWidth="1"/>
    <col min="823" max="823" width="10.25" style="6" customWidth="1"/>
    <col min="824" max="1044" width="9" style="6"/>
    <col min="1045" max="1045" width="36.875" style="6" bestFit="1" customWidth="1"/>
    <col min="1046" max="1046" width="7.125" style="6" customWidth="1"/>
    <col min="1047" max="1047" width="6" style="6" customWidth="1"/>
    <col min="1048" max="1048" width="5.75" style="6" customWidth="1"/>
    <col min="1049" max="1049" width="10.5" style="6" customWidth="1"/>
    <col min="1050" max="1050" width="7.5" style="6" customWidth="1"/>
    <col min="1051" max="1051" width="6.375" style="6" customWidth="1"/>
    <col min="1052" max="1052" width="6.5" style="6" customWidth="1"/>
    <col min="1053" max="1053" width="6.375" style="6" customWidth="1"/>
    <col min="1054" max="1054" width="7.875" style="6" customWidth="1"/>
    <col min="1055" max="1055" width="7.75" style="6" customWidth="1"/>
    <col min="1056" max="1059" width="6.5" style="6" customWidth="1"/>
    <col min="1060" max="1060" width="6.875" style="6" customWidth="1"/>
    <col min="1061" max="1061" width="9" style="6"/>
    <col min="1062" max="1062" width="6.125" style="6" customWidth="1"/>
    <col min="1063" max="1063" width="7.5" style="6" customWidth="1"/>
    <col min="1064" max="1064" width="7.625" style="6" customWidth="1"/>
    <col min="1065" max="1065" width="7.75" style="6" customWidth="1"/>
    <col min="1066" max="1066" width="10.125" style="6" bestFit="1" customWidth="1"/>
    <col min="1067" max="1067" width="12" style="6" customWidth="1"/>
    <col min="1068" max="1068" width="10.25" style="6" bestFit="1" customWidth="1"/>
    <col min="1069" max="1069" width="8.75" style="6" bestFit="1" customWidth="1"/>
    <col min="1070" max="1070" width="7.75" style="6" customWidth="1"/>
    <col min="1071" max="1071" width="9.125" style="6" customWidth="1"/>
    <col min="1072" max="1072" width="9.875" style="6" customWidth="1"/>
    <col min="1073" max="1073" width="7.75" style="6" customWidth="1"/>
    <col min="1074" max="1074" width="9.375" style="6" customWidth="1"/>
    <col min="1075" max="1075" width="9" style="6"/>
    <col min="1076" max="1076" width="5.875" style="6" customWidth="1"/>
    <col min="1077" max="1077" width="7.125" style="6" customWidth="1"/>
    <col min="1078" max="1078" width="8.125" style="6" customWidth="1"/>
    <col min="1079" max="1079" width="10.25" style="6" customWidth="1"/>
    <col min="1080" max="1300" width="9" style="6"/>
    <col min="1301" max="1301" width="36.875" style="6" bestFit="1" customWidth="1"/>
    <col min="1302" max="1302" width="7.125" style="6" customWidth="1"/>
    <col min="1303" max="1303" width="6" style="6" customWidth="1"/>
    <col min="1304" max="1304" width="5.75" style="6" customWidth="1"/>
    <col min="1305" max="1305" width="10.5" style="6" customWidth="1"/>
    <col min="1306" max="1306" width="7.5" style="6" customWidth="1"/>
    <col min="1307" max="1307" width="6.375" style="6" customWidth="1"/>
    <col min="1308" max="1308" width="6.5" style="6" customWidth="1"/>
    <col min="1309" max="1309" width="6.375" style="6" customWidth="1"/>
    <col min="1310" max="1310" width="7.875" style="6" customWidth="1"/>
    <col min="1311" max="1311" width="7.75" style="6" customWidth="1"/>
    <col min="1312" max="1315" width="6.5" style="6" customWidth="1"/>
    <col min="1316" max="1316" width="6.875" style="6" customWidth="1"/>
    <col min="1317" max="1317" width="9" style="6"/>
    <col min="1318" max="1318" width="6.125" style="6" customWidth="1"/>
    <col min="1319" max="1319" width="7.5" style="6" customWidth="1"/>
    <col min="1320" max="1320" width="7.625" style="6" customWidth="1"/>
    <col min="1321" max="1321" width="7.75" style="6" customWidth="1"/>
    <col min="1322" max="1322" width="10.125" style="6" bestFit="1" customWidth="1"/>
    <col min="1323" max="1323" width="12" style="6" customWidth="1"/>
    <col min="1324" max="1324" width="10.25" style="6" bestFit="1" customWidth="1"/>
    <col min="1325" max="1325" width="8.75" style="6" bestFit="1" customWidth="1"/>
    <col min="1326" max="1326" width="7.75" style="6" customWidth="1"/>
    <col min="1327" max="1327" width="9.125" style="6" customWidth="1"/>
    <col min="1328" max="1328" width="9.875" style="6" customWidth="1"/>
    <col min="1329" max="1329" width="7.75" style="6" customWidth="1"/>
    <col min="1330" max="1330" width="9.375" style="6" customWidth="1"/>
    <col min="1331" max="1331" width="9" style="6"/>
    <col min="1332" max="1332" width="5.875" style="6" customWidth="1"/>
    <col min="1333" max="1333" width="7.125" style="6" customWidth="1"/>
    <col min="1334" max="1334" width="8.125" style="6" customWidth="1"/>
    <col min="1335" max="1335" width="10.25" style="6" customWidth="1"/>
    <col min="1336" max="1556" width="9" style="6"/>
    <col min="1557" max="1557" width="36.875" style="6" bestFit="1" customWidth="1"/>
    <col min="1558" max="1558" width="7.125" style="6" customWidth="1"/>
    <col min="1559" max="1559" width="6" style="6" customWidth="1"/>
    <col min="1560" max="1560" width="5.75" style="6" customWidth="1"/>
    <col min="1561" max="1561" width="10.5" style="6" customWidth="1"/>
    <col min="1562" max="1562" width="7.5" style="6" customWidth="1"/>
    <col min="1563" max="1563" width="6.375" style="6" customWidth="1"/>
    <col min="1564" max="1564" width="6.5" style="6" customWidth="1"/>
    <col min="1565" max="1565" width="6.375" style="6" customWidth="1"/>
    <col min="1566" max="1566" width="7.875" style="6" customWidth="1"/>
    <col min="1567" max="1567" width="7.75" style="6" customWidth="1"/>
    <col min="1568" max="1571" width="6.5" style="6" customWidth="1"/>
    <col min="1572" max="1572" width="6.875" style="6" customWidth="1"/>
    <col min="1573" max="1573" width="9" style="6"/>
    <col min="1574" max="1574" width="6.125" style="6" customWidth="1"/>
    <col min="1575" max="1575" width="7.5" style="6" customWidth="1"/>
    <col min="1576" max="1576" width="7.625" style="6" customWidth="1"/>
    <col min="1577" max="1577" width="7.75" style="6" customWidth="1"/>
    <col min="1578" max="1578" width="10.125" style="6" bestFit="1" customWidth="1"/>
    <col min="1579" max="1579" width="12" style="6" customWidth="1"/>
    <col min="1580" max="1580" width="10.25" style="6" bestFit="1" customWidth="1"/>
    <col min="1581" max="1581" width="8.75" style="6" bestFit="1" customWidth="1"/>
    <col min="1582" max="1582" width="7.75" style="6" customWidth="1"/>
    <col min="1583" max="1583" width="9.125" style="6" customWidth="1"/>
    <col min="1584" max="1584" width="9.875" style="6" customWidth="1"/>
    <col min="1585" max="1585" width="7.75" style="6" customWidth="1"/>
    <col min="1586" max="1586" width="9.375" style="6" customWidth="1"/>
    <col min="1587" max="1587" width="9" style="6"/>
    <col min="1588" max="1588" width="5.875" style="6" customWidth="1"/>
    <col min="1589" max="1589" width="7.125" style="6" customWidth="1"/>
    <col min="1590" max="1590" width="8.125" style="6" customWidth="1"/>
    <col min="1591" max="1591" width="10.25" style="6" customWidth="1"/>
    <col min="1592" max="1812" width="9" style="6"/>
    <col min="1813" max="1813" width="36.875" style="6" bestFit="1" customWidth="1"/>
    <col min="1814" max="1814" width="7.125" style="6" customWidth="1"/>
    <col min="1815" max="1815" width="6" style="6" customWidth="1"/>
    <col min="1816" max="1816" width="5.75" style="6" customWidth="1"/>
    <col min="1817" max="1817" width="10.5" style="6" customWidth="1"/>
    <col min="1818" max="1818" width="7.5" style="6" customWidth="1"/>
    <col min="1819" max="1819" width="6.375" style="6" customWidth="1"/>
    <col min="1820" max="1820" width="6.5" style="6" customWidth="1"/>
    <col min="1821" max="1821" width="6.375" style="6" customWidth="1"/>
    <col min="1822" max="1822" width="7.875" style="6" customWidth="1"/>
    <col min="1823" max="1823" width="7.75" style="6" customWidth="1"/>
    <col min="1824" max="1827" width="6.5" style="6" customWidth="1"/>
    <col min="1828" max="1828" width="6.875" style="6" customWidth="1"/>
    <col min="1829" max="1829" width="9" style="6"/>
    <col min="1830" max="1830" width="6.125" style="6" customWidth="1"/>
    <col min="1831" max="1831" width="7.5" style="6" customWidth="1"/>
    <col min="1832" max="1832" width="7.625" style="6" customWidth="1"/>
    <col min="1833" max="1833" width="7.75" style="6" customWidth="1"/>
    <col min="1834" max="1834" width="10.125" style="6" bestFit="1" customWidth="1"/>
    <col min="1835" max="1835" width="12" style="6" customWidth="1"/>
    <col min="1836" max="1836" width="10.25" style="6" bestFit="1" customWidth="1"/>
    <col min="1837" max="1837" width="8.75" style="6" bestFit="1" customWidth="1"/>
    <col min="1838" max="1838" width="7.75" style="6" customWidth="1"/>
    <col min="1839" max="1839" width="9.125" style="6" customWidth="1"/>
    <col min="1840" max="1840" width="9.875" style="6" customWidth="1"/>
    <col min="1841" max="1841" width="7.75" style="6" customWidth="1"/>
    <col min="1842" max="1842" width="9.375" style="6" customWidth="1"/>
    <col min="1843" max="1843" width="9" style="6"/>
    <col min="1844" max="1844" width="5.875" style="6" customWidth="1"/>
    <col min="1845" max="1845" width="7.125" style="6" customWidth="1"/>
    <col min="1846" max="1846" width="8.125" style="6" customWidth="1"/>
    <col min="1847" max="1847" width="10.25" style="6" customWidth="1"/>
    <col min="1848" max="2068" width="9" style="6"/>
    <col min="2069" max="2069" width="36.875" style="6" bestFit="1" customWidth="1"/>
    <col min="2070" max="2070" width="7.125" style="6" customWidth="1"/>
    <col min="2071" max="2071" width="6" style="6" customWidth="1"/>
    <col min="2072" max="2072" width="5.75" style="6" customWidth="1"/>
    <col min="2073" max="2073" width="10.5" style="6" customWidth="1"/>
    <col min="2074" max="2074" width="7.5" style="6" customWidth="1"/>
    <col min="2075" max="2075" width="6.375" style="6" customWidth="1"/>
    <col min="2076" max="2076" width="6.5" style="6" customWidth="1"/>
    <col min="2077" max="2077" width="6.375" style="6" customWidth="1"/>
    <col min="2078" max="2078" width="7.875" style="6" customWidth="1"/>
    <col min="2079" max="2079" width="7.75" style="6" customWidth="1"/>
    <col min="2080" max="2083" width="6.5" style="6" customWidth="1"/>
    <col min="2084" max="2084" width="6.875" style="6" customWidth="1"/>
    <col min="2085" max="2085" width="9" style="6"/>
    <col min="2086" max="2086" width="6.125" style="6" customWidth="1"/>
    <col min="2087" max="2087" width="7.5" style="6" customWidth="1"/>
    <col min="2088" max="2088" width="7.625" style="6" customWidth="1"/>
    <col min="2089" max="2089" width="7.75" style="6" customWidth="1"/>
    <col min="2090" max="2090" width="10.125" style="6" bestFit="1" customWidth="1"/>
    <col min="2091" max="2091" width="12" style="6" customWidth="1"/>
    <col min="2092" max="2092" width="10.25" style="6" bestFit="1" customWidth="1"/>
    <col min="2093" max="2093" width="8.75" style="6" bestFit="1" customWidth="1"/>
    <col min="2094" max="2094" width="7.75" style="6" customWidth="1"/>
    <col min="2095" max="2095" width="9.125" style="6" customWidth="1"/>
    <col min="2096" max="2096" width="9.875" style="6" customWidth="1"/>
    <col min="2097" max="2097" width="7.75" style="6" customWidth="1"/>
    <col min="2098" max="2098" width="9.375" style="6" customWidth="1"/>
    <col min="2099" max="2099" width="9" style="6"/>
    <col min="2100" max="2100" width="5.875" style="6" customWidth="1"/>
    <col min="2101" max="2101" width="7.125" style="6" customWidth="1"/>
    <col min="2102" max="2102" width="8.125" style="6" customWidth="1"/>
    <col min="2103" max="2103" width="10.25" style="6" customWidth="1"/>
    <col min="2104" max="2324" width="9" style="6"/>
    <col min="2325" max="2325" width="36.875" style="6" bestFit="1" customWidth="1"/>
    <col min="2326" max="2326" width="7.125" style="6" customWidth="1"/>
    <col min="2327" max="2327" width="6" style="6" customWidth="1"/>
    <col min="2328" max="2328" width="5.75" style="6" customWidth="1"/>
    <col min="2329" max="2329" width="10.5" style="6" customWidth="1"/>
    <col min="2330" max="2330" width="7.5" style="6" customWidth="1"/>
    <col min="2331" max="2331" width="6.375" style="6" customWidth="1"/>
    <col min="2332" max="2332" width="6.5" style="6" customWidth="1"/>
    <col min="2333" max="2333" width="6.375" style="6" customWidth="1"/>
    <col min="2334" max="2334" width="7.875" style="6" customWidth="1"/>
    <col min="2335" max="2335" width="7.75" style="6" customWidth="1"/>
    <col min="2336" max="2339" width="6.5" style="6" customWidth="1"/>
    <col min="2340" max="2340" width="6.875" style="6" customWidth="1"/>
    <col min="2341" max="2341" width="9" style="6"/>
    <col min="2342" max="2342" width="6.125" style="6" customWidth="1"/>
    <col min="2343" max="2343" width="7.5" style="6" customWidth="1"/>
    <col min="2344" max="2344" width="7.625" style="6" customWidth="1"/>
    <col min="2345" max="2345" width="7.75" style="6" customWidth="1"/>
    <col min="2346" max="2346" width="10.125" style="6" bestFit="1" customWidth="1"/>
    <col min="2347" max="2347" width="12" style="6" customWidth="1"/>
    <col min="2348" max="2348" width="10.25" style="6" bestFit="1" customWidth="1"/>
    <col min="2349" max="2349" width="8.75" style="6" bestFit="1" customWidth="1"/>
    <col min="2350" max="2350" width="7.75" style="6" customWidth="1"/>
    <col min="2351" max="2351" width="9.125" style="6" customWidth="1"/>
    <col min="2352" max="2352" width="9.875" style="6" customWidth="1"/>
    <col min="2353" max="2353" width="7.75" style="6" customWidth="1"/>
    <col min="2354" max="2354" width="9.375" style="6" customWidth="1"/>
    <col min="2355" max="2355" width="9" style="6"/>
    <col min="2356" max="2356" width="5.875" style="6" customWidth="1"/>
    <col min="2357" max="2357" width="7.125" style="6" customWidth="1"/>
    <col min="2358" max="2358" width="8.125" style="6" customWidth="1"/>
    <col min="2359" max="2359" width="10.25" style="6" customWidth="1"/>
    <col min="2360" max="2580" width="9" style="6"/>
    <col min="2581" max="2581" width="36.875" style="6" bestFit="1" customWidth="1"/>
    <col min="2582" max="2582" width="7.125" style="6" customWidth="1"/>
    <col min="2583" max="2583" width="6" style="6" customWidth="1"/>
    <col min="2584" max="2584" width="5.75" style="6" customWidth="1"/>
    <col min="2585" max="2585" width="10.5" style="6" customWidth="1"/>
    <col min="2586" max="2586" width="7.5" style="6" customWidth="1"/>
    <col min="2587" max="2587" width="6.375" style="6" customWidth="1"/>
    <col min="2588" max="2588" width="6.5" style="6" customWidth="1"/>
    <col min="2589" max="2589" width="6.375" style="6" customWidth="1"/>
    <col min="2590" max="2590" width="7.875" style="6" customWidth="1"/>
    <col min="2591" max="2591" width="7.75" style="6" customWidth="1"/>
    <col min="2592" max="2595" width="6.5" style="6" customWidth="1"/>
    <col min="2596" max="2596" width="6.875" style="6" customWidth="1"/>
    <col min="2597" max="2597" width="9" style="6"/>
    <col min="2598" max="2598" width="6.125" style="6" customWidth="1"/>
    <col min="2599" max="2599" width="7.5" style="6" customWidth="1"/>
    <col min="2600" max="2600" width="7.625" style="6" customWidth="1"/>
    <col min="2601" max="2601" width="7.75" style="6" customWidth="1"/>
    <col min="2602" max="2602" width="10.125" style="6" bestFit="1" customWidth="1"/>
    <col min="2603" max="2603" width="12" style="6" customWidth="1"/>
    <col min="2604" max="2604" width="10.25" style="6" bestFit="1" customWidth="1"/>
    <col min="2605" max="2605" width="8.75" style="6" bestFit="1" customWidth="1"/>
    <col min="2606" max="2606" width="7.75" style="6" customWidth="1"/>
    <col min="2607" max="2607" width="9.125" style="6" customWidth="1"/>
    <col min="2608" max="2608" width="9.875" style="6" customWidth="1"/>
    <col min="2609" max="2609" width="7.75" style="6" customWidth="1"/>
    <col min="2610" max="2610" width="9.375" style="6" customWidth="1"/>
    <col min="2611" max="2611" width="9" style="6"/>
    <col min="2612" max="2612" width="5.875" style="6" customWidth="1"/>
    <col min="2613" max="2613" width="7.125" style="6" customWidth="1"/>
    <col min="2614" max="2614" width="8.125" style="6" customWidth="1"/>
    <col min="2615" max="2615" width="10.25" style="6" customWidth="1"/>
    <col min="2616" max="2836" width="9" style="6"/>
    <col min="2837" max="2837" width="36.875" style="6" bestFit="1" customWidth="1"/>
    <col min="2838" max="2838" width="7.125" style="6" customWidth="1"/>
    <col min="2839" max="2839" width="6" style="6" customWidth="1"/>
    <col min="2840" max="2840" width="5.75" style="6" customWidth="1"/>
    <col min="2841" max="2841" width="10.5" style="6" customWidth="1"/>
    <col min="2842" max="2842" width="7.5" style="6" customWidth="1"/>
    <col min="2843" max="2843" width="6.375" style="6" customWidth="1"/>
    <col min="2844" max="2844" width="6.5" style="6" customWidth="1"/>
    <col min="2845" max="2845" width="6.375" style="6" customWidth="1"/>
    <col min="2846" max="2846" width="7.875" style="6" customWidth="1"/>
    <col min="2847" max="2847" width="7.75" style="6" customWidth="1"/>
    <col min="2848" max="2851" width="6.5" style="6" customWidth="1"/>
    <col min="2852" max="2852" width="6.875" style="6" customWidth="1"/>
    <col min="2853" max="2853" width="9" style="6"/>
    <col min="2854" max="2854" width="6.125" style="6" customWidth="1"/>
    <col min="2855" max="2855" width="7.5" style="6" customWidth="1"/>
    <col min="2856" max="2856" width="7.625" style="6" customWidth="1"/>
    <col min="2857" max="2857" width="7.75" style="6" customWidth="1"/>
    <col min="2858" max="2858" width="10.125" style="6" bestFit="1" customWidth="1"/>
    <col min="2859" max="2859" width="12" style="6" customWidth="1"/>
    <col min="2860" max="2860" width="10.25" style="6" bestFit="1" customWidth="1"/>
    <col min="2861" max="2861" width="8.75" style="6" bestFit="1" customWidth="1"/>
    <col min="2862" max="2862" width="7.75" style="6" customWidth="1"/>
    <col min="2863" max="2863" width="9.125" style="6" customWidth="1"/>
    <col min="2864" max="2864" width="9.875" style="6" customWidth="1"/>
    <col min="2865" max="2865" width="7.75" style="6" customWidth="1"/>
    <col min="2866" max="2866" width="9.375" style="6" customWidth="1"/>
    <col min="2867" max="2867" width="9" style="6"/>
    <col min="2868" max="2868" width="5.875" style="6" customWidth="1"/>
    <col min="2869" max="2869" width="7.125" style="6" customWidth="1"/>
    <col min="2870" max="2870" width="8.125" style="6" customWidth="1"/>
    <col min="2871" max="2871" width="10.25" style="6" customWidth="1"/>
    <col min="2872" max="3092" width="9" style="6"/>
    <col min="3093" max="3093" width="36.875" style="6" bestFit="1" customWidth="1"/>
    <col min="3094" max="3094" width="7.125" style="6" customWidth="1"/>
    <col min="3095" max="3095" width="6" style="6" customWidth="1"/>
    <col min="3096" max="3096" width="5.75" style="6" customWidth="1"/>
    <col min="3097" max="3097" width="10.5" style="6" customWidth="1"/>
    <col min="3098" max="3098" width="7.5" style="6" customWidth="1"/>
    <col min="3099" max="3099" width="6.375" style="6" customWidth="1"/>
    <col min="3100" max="3100" width="6.5" style="6" customWidth="1"/>
    <col min="3101" max="3101" width="6.375" style="6" customWidth="1"/>
    <col min="3102" max="3102" width="7.875" style="6" customWidth="1"/>
    <col min="3103" max="3103" width="7.75" style="6" customWidth="1"/>
    <col min="3104" max="3107" width="6.5" style="6" customWidth="1"/>
    <col min="3108" max="3108" width="6.875" style="6" customWidth="1"/>
    <col min="3109" max="3109" width="9" style="6"/>
    <col min="3110" max="3110" width="6.125" style="6" customWidth="1"/>
    <col min="3111" max="3111" width="7.5" style="6" customWidth="1"/>
    <col min="3112" max="3112" width="7.625" style="6" customWidth="1"/>
    <col min="3113" max="3113" width="7.75" style="6" customWidth="1"/>
    <col min="3114" max="3114" width="10.125" style="6" bestFit="1" customWidth="1"/>
    <col min="3115" max="3115" width="12" style="6" customWidth="1"/>
    <col min="3116" max="3116" width="10.25" style="6" bestFit="1" customWidth="1"/>
    <col min="3117" max="3117" width="8.75" style="6" bestFit="1" customWidth="1"/>
    <col min="3118" max="3118" width="7.75" style="6" customWidth="1"/>
    <col min="3119" max="3119" width="9.125" style="6" customWidth="1"/>
    <col min="3120" max="3120" width="9.875" style="6" customWidth="1"/>
    <col min="3121" max="3121" width="7.75" style="6" customWidth="1"/>
    <col min="3122" max="3122" width="9.375" style="6" customWidth="1"/>
    <col min="3123" max="3123" width="9" style="6"/>
    <col min="3124" max="3124" width="5.875" style="6" customWidth="1"/>
    <col min="3125" max="3125" width="7.125" style="6" customWidth="1"/>
    <col min="3126" max="3126" width="8.125" style="6" customWidth="1"/>
    <col min="3127" max="3127" width="10.25" style="6" customWidth="1"/>
    <col min="3128" max="3348" width="9" style="6"/>
    <col min="3349" max="3349" width="36.875" style="6" bestFit="1" customWidth="1"/>
    <col min="3350" max="3350" width="7.125" style="6" customWidth="1"/>
    <col min="3351" max="3351" width="6" style="6" customWidth="1"/>
    <col min="3352" max="3352" width="5.75" style="6" customWidth="1"/>
    <col min="3353" max="3353" width="10.5" style="6" customWidth="1"/>
    <col min="3354" max="3354" width="7.5" style="6" customWidth="1"/>
    <col min="3355" max="3355" width="6.375" style="6" customWidth="1"/>
    <col min="3356" max="3356" width="6.5" style="6" customWidth="1"/>
    <col min="3357" max="3357" width="6.375" style="6" customWidth="1"/>
    <col min="3358" max="3358" width="7.875" style="6" customWidth="1"/>
    <col min="3359" max="3359" width="7.75" style="6" customWidth="1"/>
    <col min="3360" max="3363" width="6.5" style="6" customWidth="1"/>
    <col min="3364" max="3364" width="6.875" style="6" customWidth="1"/>
    <col min="3365" max="3365" width="9" style="6"/>
    <col min="3366" max="3366" width="6.125" style="6" customWidth="1"/>
    <col min="3367" max="3367" width="7.5" style="6" customWidth="1"/>
    <col min="3368" max="3368" width="7.625" style="6" customWidth="1"/>
    <col min="3369" max="3369" width="7.75" style="6" customWidth="1"/>
    <col min="3370" max="3370" width="10.125" style="6" bestFit="1" customWidth="1"/>
    <col min="3371" max="3371" width="12" style="6" customWidth="1"/>
    <col min="3372" max="3372" width="10.25" style="6" bestFit="1" customWidth="1"/>
    <col min="3373" max="3373" width="8.75" style="6" bestFit="1" customWidth="1"/>
    <col min="3374" max="3374" width="7.75" style="6" customWidth="1"/>
    <col min="3375" max="3375" width="9.125" style="6" customWidth="1"/>
    <col min="3376" max="3376" width="9.875" style="6" customWidth="1"/>
    <col min="3377" max="3377" width="7.75" style="6" customWidth="1"/>
    <col min="3378" max="3378" width="9.375" style="6" customWidth="1"/>
    <col min="3379" max="3379" width="9" style="6"/>
    <col min="3380" max="3380" width="5.875" style="6" customWidth="1"/>
    <col min="3381" max="3381" width="7.125" style="6" customWidth="1"/>
    <col min="3382" max="3382" width="8.125" style="6" customWidth="1"/>
    <col min="3383" max="3383" width="10.25" style="6" customWidth="1"/>
    <col min="3384" max="3604" width="9" style="6"/>
    <col min="3605" max="3605" width="36.875" style="6" bestFit="1" customWidth="1"/>
    <col min="3606" max="3606" width="7.125" style="6" customWidth="1"/>
    <col min="3607" max="3607" width="6" style="6" customWidth="1"/>
    <col min="3608" max="3608" width="5.75" style="6" customWidth="1"/>
    <col min="3609" max="3609" width="10.5" style="6" customWidth="1"/>
    <col min="3610" max="3610" width="7.5" style="6" customWidth="1"/>
    <col min="3611" max="3611" width="6.375" style="6" customWidth="1"/>
    <col min="3612" max="3612" width="6.5" style="6" customWidth="1"/>
    <col min="3613" max="3613" width="6.375" style="6" customWidth="1"/>
    <col min="3614" max="3614" width="7.875" style="6" customWidth="1"/>
    <col min="3615" max="3615" width="7.75" style="6" customWidth="1"/>
    <col min="3616" max="3619" width="6.5" style="6" customWidth="1"/>
    <col min="3620" max="3620" width="6.875" style="6" customWidth="1"/>
    <col min="3621" max="3621" width="9" style="6"/>
    <col min="3622" max="3622" width="6.125" style="6" customWidth="1"/>
    <col min="3623" max="3623" width="7.5" style="6" customWidth="1"/>
    <col min="3624" max="3624" width="7.625" style="6" customWidth="1"/>
    <col min="3625" max="3625" width="7.75" style="6" customWidth="1"/>
    <col min="3626" max="3626" width="10.125" style="6" bestFit="1" customWidth="1"/>
    <col min="3627" max="3627" width="12" style="6" customWidth="1"/>
    <col min="3628" max="3628" width="10.25" style="6" bestFit="1" customWidth="1"/>
    <col min="3629" max="3629" width="8.75" style="6" bestFit="1" customWidth="1"/>
    <col min="3630" max="3630" width="7.75" style="6" customWidth="1"/>
    <col min="3631" max="3631" width="9.125" style="6" customWidth="1"/>
    <col min="3632" max="3632" width="9.875" style="6" customWidth="1"/>
    <col min="3633" max="3633" width="7.75" style="6" customWidth="1"/>
    <col min="3634" max="3634" width="9.375" style="6" customWidth="1"/>
    <col min="3635" max="3635" width="9" style="6"/>
    <col min="3636" max="3636" width="5.875" style="6" customWidth="1"/>
    <col min="3637" max="3637" width="7.125" style="6" customWidth="1"/>
    <col min="3638" max="3638" width="8.125" style="6" customWidth="1"/>
    <col min="3639" max="3639" width="10.25" style="6" customWidth="1"/>
    <col min="3640" max="3860" width="9" style="6"/>
    <col min="3861" max="3861" width="36.875" style="6" bestFit="1" customWidth="1"/>
    <col min="3862" max="3862" width="7.125" style="6" customWidth="1"/>
    <col min="3863" max="3863" width="6" style="6" customWidth="1"/>
    <col min="3864" max="3864" width="5.75" style="6" customWidth="1"/>
    <col min="3865" max="3865" width="10.5" style="6" customWidth="1"/>
    <col min="3866" max="3866" width="7.5" style="6" customWidth="1"/>
    <col min="3867" max="3867" width="6.375" style="6" customWidth="1"/>
    <col min="3868" max="3868" width="6.5" style="6" customWidth="1"/>
    <col min="3869" max="3869" width="6.375" style="6" customWidth="1"/>
    <col min="3870" max="3870" width="7.875" style="6" customWidth="1"/>
    <col min="3871" max="3871" width="7.75" style="6" customWidth="1"/>
    <col min="3872" max="3875" width="6.5" style="6" customWidth="1"/>
    <col min="3876" max="3876" width="6.875" style="6" customWidth="1"/>
    <col min="3877" max="3877" width="9" style="6"/>
    <col min="3878" max="3878" width="6.125" style="6" customWidth="1"/>
    <col min="3879" max="3879" width="7.5" style="6" customWidth="1"/>
    <col min="3880" max="3880" width="7.625" style="6" customWidth="1"/>
    <col min="3881" max="3881" width="7.75" style="6" customWidth="1"/>
    <col min="3882" max="3882" width="10.125" style="6" bestFit="1" customWidth="1"/>
    <col min="3883" max="3883" width="12" style="6" customWidth="1"/>
    <col min="3884" max="3884" width="10.25" style="6" bestFit="1" customWidth="1"/>
    <col min="3885" max="3885" width="8.75" style="6" bestFit="1" customWidth="1"/>
    <col min="3886" max="3886" width="7.75" style="6" customWidth="1"/>
    <col min="3887" max="3887" width="9.125" style="6" customWidth="1"/>
    <col min="3888" max="3888" width="9.875" style="6" customWidth="1"/>
    <col min="3889" max="3889" width="7.75" style="6" customWidth="1"/>
    <col min="3890" max="3890" width="9.375" style="6" customWidth="1"/>
    <col min="3891" max="3891" width="9" style="6"/>
    <col min="3892" max="3892" width="5.875" style="6" customWidth="1"/>
    <col min="3893" max="3893" width="7.125" style="6" customWidth="1"/>
    <col min="3894" max="3894" width="8.125" style="6" customWidth="1"/>
    <col min="3895" max="3895" width="10.25" style="6" customWidth="1"/>
    <col min="3896" max="4116" width="9" style="6"/>
    <col min="4117" max="4117" width="36.875" style="6" bestFit="1" customWidth="1"/>
    <col min="4118" max="4118" width="7.125" style="6" customWidth="1"/>
    <col min="4119" max="4119" width="6" style="6" customWidth="1"/>
    <col min="4120" max="4120" width="5.75" style="6" customWidth="1"/>
    <col min="4121" max="4121" width="10.5" style="6" customWidth="1"/>
    <col min="4122" max="4122" width="7.5" style="6" customWidth="1"/>
    <col min="4123" max="4123" width="6.375" style="6" customWidth="1"/>
    <col min="4124" max="4124" width="6.5" style="6" customWidth="1"/>
    <col min="4125" max="4125" width="6.375" style="6" customWidth="1"/>
    <col min="4126" max="4126" width="7.875" style="6" customWidth="1"/>
    <col min="4127" max="4127" width="7.75" style="6" customWidth="1"/>
    <col min="4128" max="4131" width="6.5" style="6" customWidth="1"/>
    <col min="4132" max="4132" width="6.875" style="6" customWidth="1"/>
    <col min="4133" max="4133" width="9" style="6"/>
    <col min="4134" max="4134" width="6.125" style="6" customWidth="1"/>
    <col min="4135" max="4135" width="7.5" style="6" customWidth="1"/>
    <col min="4136" max="4136" width="7.625" style="6" customWidth="1"/>
    <col min="4137" max="4137" width="7.75" style="6" customWidth="1"/>
    <col min="4138" max="4138" width="10.125" style="6" bestFit="1" customWidth="1"/>
    <col min="4139" max="4139" width="12" style="6" customWidth="1"/>
    <col min="4140" max="4140" width="10.25" style="6" bestFit="1" customWidth="1"/>
    <col min="4141" max="4141" width="8.75" style="6" bestFit="1" customWidth="1"/>
    <col min="4142" max="4142" width="7.75" style="6" customWidth="1"/>
    <col min="4143" max="4143" width="9.125" style="6" customWidth="1"/>
    <col min="4144" max="4144" width="9.875" style="6" customWidth="1"/>
    <col min="4145" max="4145" width="7.75" style="6" customWidth="1"/>
    <col min="4146" max="4146" width="9.375" style="6" customWidth="1"/>
    <col min="4147" max="4147" width="9" style="6"/>
    <col min="4148" max="4148" width="5.875" style="6" customWidth="1"/>
    <col min="4149" max="4149" width="7.125" style="6" customWidth="1"/>
    <col min="4150" max="4150" width="8.125" style="6" customWidth="1"/>
    <col min="4151" max="4151" width="10.25" style="6" customWidth="1"/>
    <col min="4152" max="4372" width="9" style="6"/>
    <col min="4373" max="4373" width="36.875" style="6" bestFit="1" customWidth="1"/>
    <col min="4374" max="4374" width="7.125" style="6" customWidth="1"/>
    <col min="4375" max="4375" width="6" style="6" customWidth="1"/>
    <col min="4376" max="4376" width="5.75" style="6" customWidth="1"/>
    <col min="4377" max="4377" width="10.5" style="6" customWidth="1"/>
    <col min="4378" max="4378" width="7.5" style="6" customWidth="1"/>
    <col min="4379" max="4379" width="6.375" style="6" customWidth="1"/>
    <col min="4380" max="4380" width="6.5" style="6" customWidth="1"/>
    <col min="4381" max="4381" width="6.375" style="6" customWidth="1"/>
    <col min="4382" max="4382" width="7.875" style="6" customWidth="1"/>
    <col min="4383" max="4383" width="7.75" style="6" customWidth="1"/>
    <col min="4384" max="4387" width="6.5" style="6" customWidth="1"/>
    <col min="4388" max="4388" width="6.875" style="6" customWidth="1"/>
    <col min="4389" max="4389" width="9" style="6"/>
    <col min="4390" max="4390" width="6.125" style="6" customWidth="1"/>
    <col min="4391" max="4391" width="7.5" style="6" customWidth="1"/>
    <col min="4392" max="4392" width="7.625" style="6" customWidth="1"/>
    <col min="4393" max="4393" width="7.75" style="6" customWidth="1"/>
    <col min="4394" max="4394" width="10.125" style="6" bestFit="1" customWidth="1"/>
    <col min="4395" max="4395" width="12" style="6" customWidth="1"/>
    <col min="4396" max="4396" width="10.25" style="6" bestFit="1" customWidth="1"/>
    <col min="4397" max="4397" width="8.75" style="6" bestFit="1" customWidth="1"/>
    <col min="4398" max="4398" width="7.75" style="6" customWidth="1"/>
    <col min="4399" max="4399" width="9.125" style="6" customWidth="1"/>
    <col min="4400" max="4400" width="9.875" style="6" customWidth="1"/>
    <col min="4401" max="4401" width="7.75" style="6" customWidth="1"/>
    <col min="4402" max="4402" width="9.375" style="6" customWidth="1"/>
    <col min="4403" max="4403" width="9" style="6"/>
    <col min="4404" max="4404" width="5.875" style="6" customWidth="1"/>
    <col min="4405" max="4405" width="7.125" style="6" customWidth="1"/>
    <col min="4406" max="4406" width="8.125" style="6" customWidth="1"/>
    <col min="4407" max="4407" width="10.25" style="6" customWidth="1"/>
    <col min="4408" max="4628" width="9" style="6"/>
    <col min="4629" max="4629" width="36.875" style="6" bestFit="1" customWidth="1"/>
    <col min="4630" max="4630" width="7.125" style="6" customWidth="1"/>
    <col min="4631" max="4631" width="6" style="6" customWidth="1"/>
    <col min="4632" max="4632" width="5.75" style="6" customWidth="1"/>
    <col min="4633" max="4633" width="10.5" style="6" customWidth="1"/>
    <col min="4634" max="4634" width="7.5" style="6" customWidth="1"/>
    <col min="4635" max="4635" width="6.375" style="6" customWidth="1"/>
    <col min="4636" max="4636" width="6.5" style="6" customWidth="1"/>
    <col min="4637" max="4637" width="6.375" style="6" customWidth="1"/>
    <col min="4638" max="4638" width="7.875" style="6" customWidth="1"/>
    <col min="4639" max="4639" width="7.75" style="6" customWidth="1"/>
    <col min="4640" max="4643" width="6.5" style="6" customWidth="1"/>
    <col min="4644" max="4644" width="6.875" style="6" customWidth="1"/>
    <col min="4645" max="4645" width="9" style="6"/>
    <col min="4646" max="4646" width="6.125" style="6" customWidth="1"/>
    <col min="4647" max="4647" width="7.5" style="6" customWidth="1"/>
    <col min="4648" max="4648" width="7.625" style="6" customWidth="1"/>
    <col min="4649" max="4649" width="7.75" style="6" customWidth="1"/>
    <col min="4650" max="4650" width="10.125" style="6" bestFit="1" customWidth="1"/>
    <col min="4651" max="4651" width="12" style="6" customWidth="1"/>
    <col min="4652" max="4652" width="10.25" style="6" bestFit="1" customWidth="1"/>
    <col min="4653" max="4653" width="8.75" style="6" bestFit="1" customWidth="1"/>
    <col min="4654" max="4654" width="7.75" style="6" customWidth="1"/>
    <col min="4655" max="4655" width="9.125" style="6" customWidth="1"/>
    <col min="4656" max="4656" width="9.875" style="6" customWidth="1"/>
    <col min="4657" max="4657" width="7.75" style="6" customWidth="1"/>
    <col min="4658" max="4658" width="9.375" style="6" customWidth="1"/>
    <col min="4659" max="4659" width="9" style="6"/>
    <col min="4660" max="4660" width="5.875" style="6" customWidth="1"/>
    <col min="4661" max="4661" width="7.125" style="6" customWidth="1"/>
    <col min="4662" max="4662" width="8.125" style="6" customWidth="1"/>
    <col min="4663" max="4663" width="10.25" style="6" customWidth="1"/>
    <col min="4664" max="4884" width="9" style="6"/>
    <col min="4885" max="4885" width="36.875" style="6" bestFit="1" customWidth="1"/>
    <col min="4886" max="4886" width="7.125" style="6" customWidth="1"/>
    <col min="4887" max="4887" width="6" style="6" customWidth="1"/>
    <col min="4888" max="4888" width="5.75" style="6" customWidth="1"/>
    <col min="4889" max="4889" width="10.5" style="6" customWidth="1"/>
    <col min="4890" max="4890" width="7.5" style="6" customWidth="1"/>
    <col min="4891" max="4891" width="6.375" style="6" customWidth="1"/>
    <col min="4892" max="4892" width="6.5" style="6" customWidth="1"/>
    <col min="4893" max="4893" width="6.375" style="6" customWidth="1"/>
    <col min="4894" max="4894" width="7.875" style="6" customWidth="1"/>
    <col min="4895" max="4895" width="7.75" style="6" customWidth="1"/>
    <col min="4896" max="4899" width="6.5" style="6" customWidth="1"/>
    <col min="4900" max="4900" width="6.875" style="6" customWidth="1"/>
    <col min="4901" max="4901" width="9" style="6"/>
    <col min="4902" max="4902" width="6.125" style="6" customWidth="1"/>
    <col min="4903" max="4903" width="7.5" style="6" customWidth="1"/>
    <col min="4904" max="4904" width="7.625" style="6" customWidth="1"/>
    <col min="4905" max="4905" width="7.75" style="6" customWidth="1"/>
    <col min="4906" max="4906" width="10.125" style="6" bestFit="1" customWidth="1"/>
    <col min="4907" max="4907" width="12" style="6" customWidth="1"/>
    <col min="4908" max="4908" width="10.25" style="6" bestFit="1" customWidth="1"/>
    <col min="4909" max="4909" width="8.75" style="6" bestFit="1" customWidth="1"/>
    <col min="4910" max="4910" width="7.75" style="6" customWidth="1"/>
    <col min="4911" max="4911" width="9.125" style="6" customWidth="1"/>
    <col min="4912" max="4912" width="9.875" style="6" customWidth="1"/>
    <col min="4913" max="4913" width="7.75" style="6" customWidth="1"/>
    <col min="4914" max="4914" width="9.375" style="6" customWidth="1"/>
    <col min="4915" max="4915" width="9" style="6"/>
    <col min="4916" max="4916" width="5.875" style="6" customWidth="1"/>
    <col min="4917" max="4917" width="7.125" style="6" customWidth="1"/>
    <col min="4918" max="4918" width="8.125" style="6" customWidth="1"/>
    <col min="4919" max="4919" width="10.25" style="6" customWidth="1"/>
    <col min="4920" max="5140" width="9" style="6"/>
    <col min="5141" max="5141" width="36.875" style="6" bestFit="1" customWidth="1"/>
    <col min="5142" max="5142" width="7.125" style="6" customWidth="1"/>
    <col min="5143" max="5143" width="6" style="6" customWidth="1"/>
    <col min="5144" max="5144" width="5.75" style="6" customWidth="1"/>
    <col min="5145" max="5145" width="10.5" style="6" customWidth="1"/>
    <col min="5146" max="5146" width="7.5" style="6" customWidth="1"/>
    <col min="5147" max="5147" width="6.375" style="6" customWidth="1"/>
    <col min="5148" max="5148" width="6.5" style="6" customWidth="1"/>
    <col min="5149" max="5149" width="6.375" style="6" customWidth="1"/>
    <col min="5150" max="5150" width="7.875" style="6" customWidth="1"/>
    <col min="5151" max="5151" width="7.75" style="6" customWidth="1"/>
    <col min="5152" max="5155" width="6.5" style="6" customWidth="1"/>
    <col min="5156" max="5156" width="6.875" style="6" customWidth="1"/>
    <col min="5157" max="5157" width="9" style="6"/>
    <col min="5158" max="5158" width="6.125" style="6" customWidth="1"/>
    <col min="5159" max="5159" width="7.5" style="6" customWidth="1"/>
    <col min="5160" max="5160" width="7.625" style="6" customWidth="1"/>
    <col min="5161" max="5161" width="7.75" style="6" customWidth="1"/>
    <col min="5162" max="5162" width="10.125" style="6" bestFit="1" customWidth="1"/>
    <col min="5163" max="5163" width="12" style="6" customWidth="1"/>
    <col min="5164" max="5164" width="10.25" style="6" bestFit="1" customWidth="1"/>
    <col min="5165" max="5165" width="8.75" style="6" bestFit="1" customWidth="1"/>
    <col min="5166" max="5166" width="7.75" style="6" customWidth="1"/>
    <col min="5167" max="5167" width="9.125" style="6" customWidth="1"/>
    <col min="5168" max="5168" width="9.875" style="6" customWidth="1"/>
    <col min="5169" max="5169" width="7.75" style="6" customWidth="1"/>
    <col min="5170" max="5170" width="9.375" style="6" customWidth="1"/>
    <col min="5171" max="5171" width="9" style="6"/>
    <col min="5172" max="5172" width="5.875" style="6" customWidth="1"/>
    <col min="5173" max="5173" width="7.125" style="6" customWidth="1"/>
    <col min="5174" max="5174" width="8.125" style="6" customWidth="1"/>
    <col min="5175" max="5175" width="10.25" style="6" customWidth="1"/>
    <col min="5176" max="5396" width="9" style="6"/>
    <col min="5397" max="5397" width="36.875" style="6" bestFit="1" customWidth="1"/>
    <col min="5398" max="5398" width="7.125" style="6" customWidth="1"/>
    <col min="5399" max="5399" width="6" style="6" customWidth="1"/>
    <col min="5400" max="5400" width="5.75" style="6" customWidth="1"/>
    <col min="5401" max="5401" width="10.5" style="6" customWidth="1"/>
    <col min="5402" max="5402" width="7.5" style="6" customWidth="1"/>
    <col min="5403" max="5403" width="6.375" style="6" customWidth="1"/>
    <col min="5404" max="5404" width="6.5" style="6" customWidth="1"/>
    <col min="5405" max="5405" width="6.375" style="6" customWidth="1"/>
    <col min="5406" max="5406" width="7.875" style="6" customWidth="1"/>
    <col min="5407" max="5407" width="7.75" style="6" customWidth="1"/>
    <col min="5408" max="5411" width="6.5" style="6" customWidth="1"/>
    <col min="5412" max="5412" width="6.875" style="6" customWidth="1"/>
    <col min="5413" max="5413" width="9" style="6"/>
    <col min="5414" max="5414" width="6.125" style="6" customWidth="1"/>
    <col min="5415" max="5415" width="7.5" style="6" customWidth="1"/>
    <col min="5416" max="5416" width="7.625" style="6" customWidth="1"/>
    <col min="5417" max="5417" width="7.75" style="6" customWidth="1"/>
    <col min="5418" max="5418" width="10.125" style="6" bestFit="1" customWidth="1"/>
    <col min="5419" max="5419" width="12" style="6" customWidth="1"/>
    <col min="5420" max="5420" width="10.25" style="6" bestFit="1" customWidth="1"/>
    <col min="5421" max="5421" width="8.75" style="6" bestFit="1" customWidth="1"/>
    <col min="5422" max="5422" width="7.75" style="6" customWidth="1"/>
    <col min="5423" max="5423" width="9.125" style="6" customWidth="1"/>
    <col min="5424" max="5424" width="9.875" style="6" customWidth="1"/>
    <col min="5425" max="5425" width="7.75" style="6" customWidth="1"/>
    <col min="5426" max="5426" width="9.375" style="6" customWidth="1"/>
    <col min="5427" max="5427" width="9" style="6"/>
    <col min="5428" max="5428" width="5.875" style="6" customWidth="1"/>
    <col min="5429" max="5429" width="7.125" style="6" customWidth="1"/>
    <col min="5430" max="5430" width="8.125" style="6" customWidth="1"/>
    <col min="5431" max="5431" width="10.25" style="6" customWidth="1"/>
    <col min="5432" max="5652" width="9" style="6"/>
    <col min="5653" max="5653" width="36.875" style="6" bestFit="1" customWidth="1"/>
    <col min="5654" max="5654" width="7.125" style="6" customWidth="1"/>
    <col min="5655" max="5655" width="6" style="6" customWidth="1"/>
    <col min="5656" max="5656" width="5.75" style="6" customWidth="1"/>
    <col min="5657" max="5657" width="10.5" style="6" customWidth="1"/>
    <col min="5658" max="5658" width="7.5" style="6" customWidth="1"/>
    <col min="5659" max="5659" width="6.375" style="6" customWidth="1"/>
    <col min="5660" max="5660" width="6.5" style="6" customWidth="1"/>
    <col min="5661" max="5661" width="6.375" style="6" customWidth="1"/>
    <col min="5662" max="5662" width="7.875" style="6" customWidth="1"/>
    <col min="5663" max="5663" width="7.75" style="6" customWidth="1"/>
    <col min="5664" max="5667" width="6.5" style="6" customWidth="1"/>
    <col min="5668" max="5668" width="6.875" style="6" customWidth="1"/>
    <col min="5669" max="5669" width="9" style="6"/>
    <col min="5670" max="5670" width="6.125" style="6" customWidth="1"/>
    <col min="5671" max="5671" width="7.5" style="6" customWidth="1"/>
    <col min="5672" max="5672" width="7.625" style="6" customWidth="1"/>
    <col min="5673" max="5673" width="7.75" style="6" customWidth="1"/>
    <col min="5674" max="5674" width="10.125" style="6" bestFit="1" customWidth="1"/>
    <col min="5675" max="5675" width="12" style="6" customWidth="1"/>
    <col min="5676" max="5676" width="10.25" style="6" bestFit="1" customWidth="1"/>
    <col min="5677" max="5677" width="8.75" style="6" bestFit="1" customWidth="1"/>
    <col min="5678" max="5678" width="7.75" style="6" customWidth="1"/>
    <col min="5679" max="5679" width="9.125" style="6" customWidth="1"/>
    <col min="5680" max="5680" width="9.875" style="6" customWidth="1"/>
    <col min="5681" max="5681" width="7.75" style="6" customWidth="1"/>
    <col min="5682" max="5682" width="9.375" style="6" customWidth="1"/>
    <col min="5683" max="5683" width="9" style="6"/>
    <col min="5684" max="5684" width="5.875" style="6" customWidth="1"/>
    <col min="5685" max="5685" width="7.125" style="6" customWidth="1"/>
    <col min="5686" max="5686" width="8.125" style="6" customWidth="1"/>
    <col min="5687" max="5687" width="10.25" style="6" customWidth="1"/>
    <col min="5688" max="5908" width="9" style="6"/>
    <col min="5909" max="5909" width="36.875" style="6" bestFit="1" customWidth="1"/>
    <col min="5910" max="5910" width="7.125" style="6" customWidth="1"/>
    <col min="5911" max="5911" width="6" style="6" customWidth="1"/>
    <col min="5912" max="5912" width="5.75" style="6" customWidth="1"/>
    <col min="5913" max="5913" width="10.5" style="6" customWidth="1"/>
    <col min="5914" max="5914" width="7.5" style="6" customWidth="1"/>
    <col min="5915" max="5915" width="6.375" style="6" customWidth="1"/>
    <col min="5916" max="5916" width="6.5" style="6" customWidth="1"/>
    <col min="5917" max="5917" width="6.375" style="6" customWidth="1"/>
    <col min="5918" max="5918" width="7.875" style="6" customWidth="1"/>
    <col min="5919" max="5919" width="7.75" style="6" customWidth="1"/>
    <col min="5920" max="5923" width="6.5" style="6" customWidth="1"/>
    <col min="5924" max="5924" width="6.875" style="6" customWidth="1"/>
    <col min="5925" max="5925" width="9" style="6"/>
    <col min="5926" max="5926" width="6.125" style="6" customWidth="1"/>
    <col min="5927" max="5927" width="7.5" style="6" customWidth="1"/>
    <col min="5928" max="5928" width="7.625" style="6" customWidth="1"/>
    <col min="5929" max="5929" width="7.75" style="6" customWidth="1"/>
    <col min="5930" max="5930" width="10.125" style="6" bestFit="1" customWidth="1"/>
    <col min="5931" max="5931" width="12" style="6" customWidth="1"/>
    <col min="5932" max="5932" width="10.25" style="6" bestFit="1" customWidth="1"/>
    <col min="5933" max="5933" width="8.75" style="6" bestFit="1" customWidth="1"/>
    <col min="5934" max="5934" width="7.75" style="6" customWidth="1"/>
    <col min="5935" max="5935" width="9.125" style="6" customWidth="1"/>
    <col min="5936" max="5936" width="9.875" style="6" customWidth="1"/>
    <col min="5937" max="5937" width="7.75" style="6" customWidth="1"/>
    <col min="5938" max="5938" width="9.375" style="6" customWidth="1"/>
    <col min="5939" max="5939" width="9" style="6"/>
    <col min="5940" max="5940" width="5.875" style="6" customWidth="1"/>
    <col min="5941" max="5941" width="7.125" style="6" customWidth="1"/>
    <col min="5942" max="5942" width="8.125" style="6" customWidth="1"/>
    <col min="5943" max="5943" width="10.25" style="6" customWidth="1"/>
    <col min="5944" max="6164" width="9" style="6"/>
    <col min="6165" max="6165" width="36.875" style="6" bestFit="1" customWidth="1"/>
    <col min="6166" max="6166" width="7.125" style="6" customWidth="1"/>
    <col min="6167" max="6167" width="6" style="6" customWidth="1"/>
    <col min="6168" max="6168" width="5.75" style="6" customWidth="1"/>
    <col min="6169" max="6169" width="10.5" style="6" customWidth="1"/>
    <col min="6170" max="6170" width="7.5" style="6" customWidth="1"/>
    <col min="6171" max="6171" width="6.375" style="6" customWidth="1"/>
    <col min="6172" max="6172" width="6.5" style="6" customWidth="1"/>
    <col min="6173" max="6173" width="6.375" style="6" customWidth="1"/>
    <col min="6174" max="6174" width="7.875" style="6" customWidth="1"/>
    <col min="6175" max="6175" width="7.75" style="6" customWidth="1"/>
    <col min="6176" max="6179" width="6.5" style="6" customWidth="1"/>
    <col min="6180" max="6180" width="6.875" style="6" customWidth="1"/>
    <col min="6181" max="6181" width="9" style="6"/>
    <col min="6182" max="6182" width="6.125" style="6" customWidth="1"/>
    <col min="6183" max="6183" width="7.5" style="6" customWidth="1"/>
    <col min="6184" max="6184" width="7.625" style="6" customWidth="1"/>
    <col min="6185" max="6185" width="7.75" style="6" customWidth="1"/>
    <col min="6186" max="6186" width="10.125" style="6" bestFit="1" customWidth="1"/>
    <col min="6187" max="6187" width="12" style="6" customWidth="1"/>
    <col min="6188" max="6188" width="10.25" style="6" bestFit="1" customWidth="1"/>
    <col min="6189" max="6189" width="8.75" style="6" bestFit="1" customWidth="1"/>
    <col min="6190" max="6190" width="7.75" style="6" customWidth="1"/>
    <col min="6191" max="6191" width="9.125" style="6" customWidth="1"/>
    <col min="6192" max="6192" width="9.875" style="6" customWidth="1"/>
    <col min="6193" max="6193" width="7.75" style="6" customWidth="1"/>
    <col min="6194" max="6194" width="9.375" style="6" customWidth="1"/>
    <col min="6195" max="6195" width="9" style="6"/>
    <col min="6196" max="6196" width="5.875" style="6" customWidth="1"/>
    <col min="6197" max="6197" width="7.125" style="6" customWidth="1"/>
    <col min="6198" max="6198" width="8.125" style="6" customWidth="1"/>
    <col min="6199" max="6199" width="10.25" style="6" customWidth="1"/>
    <col min="6200" max="6420" width="9" style="6"/>
    <col min="6421" max="6421" width="36.875" style="6" bestFit="1" customWidth="1"/>
    <col min="6422" max="6422" width="7.125" style="6" customWidth="1"/>
    <col min="6423" max="6423" width="6" style="6" customWidth="1"/>
    <col min="6424" max="6424" width="5.75" style="6" customWidth="1"/>
    <col min="6425" max="6425" width="10.5" style="6" customWidth="1"/>
    <col min="6426" max="6426" width="7.5" style="6" customWidth="1"/>
    <col min="6427" max="6427" width="6.375" style="6" customWidth="1"/>
    <col min="6428" max="6428" width="6.5" style="6" customWidth="1"/>
    <col min="6429" max="6429" width="6.375" style="6" customWidth="1"/>
    <col min="6430" max="6430" width="7.875" style="6" customWidth="1"/>
    <col min="6431" max="6431" width="7.75" style="6" customWidth="1"/>
    <col min="6432" max="6435" width="6.5" style="6" customWidth="1"/>
    <col min="6436" max="6436" width="6.875" style="6" customWidth="1"/>
    <col min="6437" max="6437" width="9" style="6"/>
    <col min="6438" max="6438" width="6.125" style="6" customWidth="1"/>
    <col min="6439" max="6439" width="7.5" style="6" customWidth="1"/>
    <col min="6440" max="6440" width="7.625" style="6" customWidth="1"/>
    <col min="6441" max="6441" width="7.75" style="6" customWidth="1"/>
    <col min="6442" max="6442" width="10.125" style="6" bestFit="1" customWidth="1"/>
    <col min="6443" max="6443" width="12" style="6" customWidth="1"/>
    <col min="6444" max="6444" width="10.25" style="6" bestFit="1" customWidth="1"/>
    <col min="6445" max="6445" width="8.75" style="6" bestFit="1" customWidth="1"/>
    <col min="6446" max="6446" width="7.75" style="6" customWidth="1"/>
    <col min="6447" max="6447" width="9.125" style="6" customWidth="1"/>
    <col min="6448" max="6448" width="9.875" style="6" customWidth="1"/>
    <col min="6449" max="6449" width="7.75" style="6" customWidth="1"/>
    <col min="6450" max="6450" width="9.375" style="6" customWidth="1"/>
    <col min="6451" max="6451" width="9" style="6"/>
    <col min="6452" max="6452" width="5.875" style="6" customWidth="1"/>
    <col min="6453" max="6453" width="7.125" style="6" customWidth="1"/>
    <col min="6454" max="6454" width="8.125" style="6" customWidth="1"/>
    <col min="6455" max="6455" width="10.25" style="6" customWidth="1"/>
    <col min="6456" max="6676" width="9" style="6"/>
    <col min="6677" max="6677" width="36.875" style="6" bestFit="1" customWidth="1"/>
    <col min="6678" max="6678" width="7.125" style="6" customWidth="1"/>
    <col min="6679" max="6679" width="6" style="6" customWidth="1"/>
    <col min="6680" max="6680" width="5.75" style="6" customWidth="1"/>
    <col min="6681" max="6681" width="10.5" style="6" customWidth="1"/>
    <col min="6682" max="6682" width="7.5" style="6" customWidth="1"/>
    <col min="6683" max="6683" width="6.375" style="6" customWidth="1"/>
    <col min="6684" max="6684" width="6.5" style="6" customWidth="1"/>
    <col min="6685" max="6685" width="6.375" style="6" customWidth="1"/>
    <col min="6686" max="6686" width="7.875" style="6" customWidth="1"/>
    <col min="6687" max="6687" width="7.75" style="6" customWidth="1"/>
    <col min="6688" max="6691" width="6.5" style="6" customWidth="1"/>
    <col min="6692" max="6692" width="6.875" style="6" customWidth="1"/>
    <col min="6693" max="6693" width="9" style="6"/>
    <col min="6694" max="6694" width="6.125" style="6" customWidth="1"/>
    <col min="6695" max="6695" width="7.5" style="6" customWidth="1"/>
    <col min="6696" max="6696" width="7.625" style="6" customWidth="1"/>
    <col min="6697" max="6697" width="7.75" style="6" customWidth="1"/>
    <col min="6698" max="6698" width="10.125" style="6" bestFit="1" customWidth="1"/>
    <col min="6699" max="6699" width="12" style="6" customWidth="1"/>
    <col min="6700" max="6700" width="10.25" style="6" bestFit="1" customWidth="1"/>
    <col min="6701" max="6701" width="8.75" style="6" bestFit="1" customWidth="1"/>
    <col min="6702" max="6702" width="7.75" style="6" customWidth="1"/>
    <col min="6703" max="6703" width="9.125" style="6" customWidth="1"/>
    <col min="6704" max="6704" width="9.875" style="6" customWidth="1"/>
    <col min="6705" max="6705" width="7.75" style="6" customWidth="1"/>
    <col min="6706" max="6706" width="9.375" style="6" customWidth="1"/>
    <col min="6707" max="6707" width="9" style="6"/>
    <col min="6708" max="6708" width="5.875" style="6" customWidth="1"/>
    <col min="6709" max="6709" width="7.125" style="6" customWidth="1"/>
    <col min="6710" max="6710" width="8.125" style="6" customWidth="1"/>
    <col min="6711" max="6711" width="10.25" style="6" customWidth="1"/>
    <col min="6712" max="6932" width="9" style="6"/>
    <col min="6933" max="6933" width="36.875" style="6" bestFit="1" customWidth="1"/>
    <col min="6934" max="6934" width="7.125" style="6" customWidth="1"/>
    <col min="6935" max="6935" width="6" style="6" customWidth="1"/>
    <col min="6936" max="6936" width="5.75" style="6" customWidth="1"/>
    <col min="6937" max="6937" width="10.5" style="6" customWidth="1"/>
    <col min="6938" max="6938" width="7.5" style="6" customWidth="1"/>
    <col min="6939" max="6939" width="6.375" style="6" customWidth="1"/>
    <col min="6940" max="6940" width="6.5" style="6" customWidth="1"/>
    <col min="6941" max="6941" width="6.375" style="6" customWidth="1"/>
    <col min="6942" max="6942" width="7.875" style="6" customWidth="1"/>
    <col min="6943" max="6943" width="7.75" style="6" customWidth="1"/>
    <col min="6944" max="6947" width="6.5" style="6" customWidth="1"/>
    <col min="6948" max="6948" width="6.875" style="6" customWidth="1"/>
    <col min="6949" max="6949" width="9" style="6"/>
    <col min="6950" max="6950" width="6.125" style="6" customWidth="1"/>
    <col min="6951" max="6951" width="7.5" style="6" customWidth="1"/>
    <col min="6952" max="6952" width="7.625" style="6" customWidth="1"/>
    <col min="6953" max="6953" width="7.75" style="6" customWidth="1"/>
    <col min="6954" max="6954" width="10.125" style="6" bestFit="1" customWidth="1"/>
    <col min="6955" max="6955" width="12" style="6" customWidth="1"/>
    <col min="6956" max="6956" width="10.25" style="6" bestFit="1" customWidth="1"/>
    <col min="6957" max="6957" width="8.75" style="6" bestFit="1" customWidth="1"/>
    <col min="6958" max="6958" width="7.75" style="6" customWidth="1"/>
    <col min="6959" max="6959" width="9.125" style="6" customWidth="1"/>
    <col min="6960" max="6960" width="9.875" style="6" customWidth="1"/>
    <col min="6961" max="6961" width="7.75" style="6" customWidth="1"/>
    <col min="6962" max="6962" width="9.375" style="6" customWidth="1"/>
    <col min="6963" max="6963" width="9" style="6"/>
    <col min="6964" max="6964" width="5.875" style="6" customWidth="1"/>
    <col min="6965" max="6965" width="7.125" style="6" customWidth="1"/>
    <col min="6966" max="6966" width="8.125" style="6" customWidth="1"/>
    <col min="6967" max="6967" width="10.25" style="6" customWidth="1"/>
    <col min="6968" max="7188" width="9" style="6"/>
    <col min="7189" max="7189" width="36.875" style="6" bestFit="1" customWidth="1"/>
    <col min="7190" max="7190" width="7.125" style="6" customWidth="1"/>
    <col min="7191" max="7191" width="6" style="6" customWidth="1"/>
    <col min="7192" max="7192" width="5.75" style="6" customWidth="1"/>
    <col min="7193" max="7193" width="10.5" style="6" customWidth="1"/>
    <col min="7194" max="7194" width="7.5" style="6" customWidth="1"/>
    <col min="7195" max="7195" width="6.375" style="6" customWidth="1"/>
    <col min="7196" max="7196" width="6.5" style="6" customWidth="1"/>
    <col min="7197" max="7197" width="6.375" style="6" customWidth="1"/>
    <col min="7198" max="7198" width="7.875" style="6" customWidth="1"/>
    <col min="7199" max="7199" width="7.75" style="6" customWidth="1"/>
    <col min="7200" max="7203" width="6.5" style="6" customWidth="1"/>
    <col min="7204" max="7204" width="6.875" style="6" customWidth="1"/>
    <col min="7205" max="7205" width="9" style="6"/>
    <col min="7206" max="7206" width="6.125" style="6" customWidth="1"/>
    <col min="7207" max="7207" width="7.5" style="6" customWidth="1"/>
    <col min="7208" max="7208" width="7.625" style="6" customWidth="1"/>
    <col min="7209" max="7209" width="7.75" style="6" customWidth="1"/>
    <col min="7210" max="7210" width="10.125" style="6" bestFit="1" customWidth="1"/>
    <col min="7211" max="7211" width="12" style="6" customWidth="1"/>
    <col min="7212" max="7212" width="10.25" style="6" bestFit="1" customWidth="1"/>
    <col min="7213" max="7213" width="8.75" style="6" bestFit="1" customWidth="1"/>
    <col min="7214" max="7214" width="7.75" style="6" customWidth="1"/>
    <col min="7215" max="7215" width="9.125" style="6" customWidth="1"/>
    <col min="7216" max="7216" width="9.875" style="6" customWidth="1"/>
    <col min="7217" max="7217" width="7.75" style="6" customWidth="1"/>
    <col min="7218" max="7218" width="9.375" style="6" customWidth="1"/>
    <col min="7219" max="7219" width="9" style="6"/>
    <col min="7220" max="7220" width="5.875" style="6" customWidth="1"/>
    <col min="7221" max="7221" width="7.125" style="6" customWidth="1"/>
    <col min="7222" max="7222" width="8.125" style="6" customWidth="1"/>
    <col min="7223" max="7223" width="10.25" style="6" customWidth="1"/>
    <col min="7224" max="7444" width="9" style="6"/>
    <col min="7445" max="7445" width="36.875" style="6" bestFit="1" customWidth="1"/>
    <col min="7446" max="7446" width="7.125" style="6" customWidth="1"/>
    <col min="7447" max="7447" width="6" style="6" customWidth="1"/>
    <col min="7448" max="7448" width="5.75" style="6" customWidth="1"/>
    <col min="7449" max="7449" width="10.5" style="6" customWidth="1"/>
    <col min="7450" max="7450" width="7.5" style="6" customWidth="1"/>
    <col min="7451" max="7451" width="6.375" style="6" customWidth="1"/>
    <col min="7452" max="7452" width="6.5" style="6" customWidth="1"/>
    <col min="7453" max="7453" width="6.375" style="6" customWidth="1"/>
    <col min="7454" max="7454" width="7.875" style="6" customWidth="1"/>
    <col min="7455" max="7455" width="7.75" style="6" customWidth="1"/>
    <col min="7456" max="7459" width="6.5" style="6" customWidth="1"/>
    <col min="7460" max="7460" width="6.875" style="6" customWidth="1"/>
    <col min="7461" max="7461" width="9" style="6"/>
    <col min="7462" max="7462" width="6.125" style="6" customWidth="1"/>
    <col min="7463" max="7463" width="7.5" style="6" customWidth="1"/>
    <col min="7464" max="7464" width="7.625" style="6" customWidth="1"/>
    <col min="7465" max="7465" width="7.75" style="6" customWidth="1"/>
    <col min="7466" max="7466" width="10.125" style="6" bestFit="1" customWidth="1"/>
    <col min="7467" max="7467" width="12" style="6" customWidth="1"/>
    <col min="7468" max="7468" width="10.25" style="6" bestFit="1" customWidth="1"/>
    <col min="7469" max="7469" width="8.75" style="6" bestFit="1" customWidth="1"/>
    <col min="7470" max="7470" width="7.75" style="6" customWidth="1"/>
    <col min="7471" max="7471" width="9.125" style="6" customWidth="1"/>
    <col min="7472" max="7472" width="9.875" style="6" customWidth="1"/>
    <col min="7473" max="7473" width="7.75" style="6" customWidth="1"/>
    <col min="7474" max="7474" width="9.375" style="6" customWidth="1"/>
    <col min="7475" max="7475" width="9" style="6"/>
    <col min="7476" max="7476" width="5.875" style="6" customWidth="1"/>
    <col min="7477" max="7477" width="7.125" style="6" customWidth="1"/>
    <col min="7478" max="7478" width="8.125" style="6" customWidth="1"/>
    <col min="7479" max="7479" width="10.25" style="6" customWidth="1"/>
    <col min="7480" max="7700" width="9" style="6"/>
    <col min="7701" max="7701" width="36.875" style="6" bestFit="1" customWidth="1"/>
    <col min="7702" max="7702" width="7.125" style="6" customWidth="1"/>
    <col min="7703" max="7703" width="6" style="6" customWidth="1"/>
    <col min="7704" max="7704" width="5.75" style="6" customWidth="1"/>
    <col min="7705" max="7705" width="10.5" style="6" customWidth="1"/>
    <col min="7706" max="7706" width="7.5" style="6" customWidth="1"/>
    <col min="7707" max="7707" width="6.375" style="6" customWidth="1"/>
    <col min="7708" max="7708" width="6.5" style="6" customWidth="1"/>
    <col min="7709" max="7709" width="6.375" style="6" customWidth="1"/>
    <col min="7710" max="7710" width="7.875" style="6" customWidth="1"/>
    <col min="7711" max="7711" width="7.75" style="6" customWidth="1"/>
    <col min="7712" max="7715" width="6.5" style="6" customWidth="1"/>
    <col min="7716" max="7716" width="6.875" style="6" customWidth="1"/>
    <col min="7717" max="7717" width="9" style="6"/>
    <col min="7718" max="7718" width="6.125" style="6" customWidth="1"/>
    <col min="7719" max="7719" width="7.5" style="6" customWidth="1"/>
    <col min="7720" max="7720" width="7.625" style="6" customWidth="1"/>
    <col min="7721" max="7721" width="7.75" style="6" customWidth="1"/>
    <col min="7722" max="7722" width="10.125" style="6" bestFit="1" customWidth="1"/>
    <col min="7723" max="7723" width="12" style="6" customWidth="1"/>
    <col min="7724" max="7724" width="10.25" style="6" bestFit="1" customWidth="1"/>
    <col min="7725" max="7725" width="8.75" style="6" bestFit="1" customWidth="1"/>
    <col min="7726" max="7726" width="7.75" style="6" customWidth="1"/>
    <col min="7727" max="7727" width="9.125" style="6" customWidth="1"/>
    <col min="7728" max="7728" width="9.875" style="6" customWidth="1"/>
    <col min="7729" max="7729" width="7.75" style="6" customWidth="1"/>
    <col min="7730" max="7730" width="9.375" style="6" customWidth="1"/>
    <col min="7731" max="7731" width="9" style="6"/>
    <col min="7732" max="7732" width="5.875" style="6" customWidth="1"/>
    <col min="7733" max="7733" width="7.125" style="6" customWidth="1"/>
    <col min="7734" max="7734" width="8.125" style="6" customWidth="1"/>
    <col min="7735" max="7735" width="10.25" style="6" customWidth="1"/>
    <col min="7736" max="7956" width="9" style="6"/>
    <col min="7957" max="7957" width="36.875" style="6" bestFit="1" customWidth="1"/>
    <col min="7958" max="7958" width="7.125" style="6" customWidth="1"/>
    <col min="7959" max="7959" width="6" style="6" customWidth="1"/>
    <col min="7960" max="7960" width="5.75" style="6" customWidth="1"/>
    <col min="7961" max="7961" width="10.5" style="6" customWidth="1"/>
    <col min="7962" max="7962" width="7.5" style="6" customWidth="1"/>
    <col min="7963" max="7963" width="6.375" style="6" customWidth="1"/>
    <col min="7964" max="7964" width="6.5" style="6" customWidth="1"/>
    <col min="7965" max="7965" width="6.375" style="6" customWidth="1"/>
    <col min="7966" max="7966" width="7.875" style="6" customWidth="1"/>
    <col min="7967" max="7967" width="7.75" style="6" customWidth="1"/>
    <col min="7968" max="7971" width="6.5" style="6" customWidth="1"/>
    <col min="7972" max="7972" width="6.875" style="6" customWidth="1"/>
    <col min="7973" max="7973" width="9" style="6"/>
    <col min="7974" max="7974" width="6.125" style="6" customWidth="1"/>
    <col min="7975" max="7975" width="7.5" style="6" customWidth="1"/>
    <col min="7976" max="7976" width="7.625" style="6" customWidth="1"/>
    <col min="7977" max="7977" width="7.75" style="6" customWidth="1"/>
    <col min="7978" max="7978" width="10.125" style="6" bestFit="1" customWidth="1"/>
    <col min="7979" max="7979" width="12" style="6" customWidth="1"/>
    <col min="7980" max="7980" width="10.25" style="6" bestFit="1" customWidth="1"/>
    <col min="7981" max="7981" width="8.75" style="6" bestFit="1" customWidth="1"/>
    <col min="7982" max="7982" width="7.75" style="6" customWidth="1"/>
    <col min="7983" max="7983" width="9.125" style="6" customWidth="1"/>
    <col min="7984" max="7984" width="9.875" style="6" customWidth="1"/>
    <col min="7985" max="7985" width="7.75" style="6" customWidth="1"/>
    <col min="7986" max="7986" width="9.375" style="6" customWidth="1"/>
    <col min="7987" max="7987" width="9" style="6"/>
    <col min="7988" max="7988" width="5.875" style="6" customWidth="1"/>
    <col min="7989" max="7989" width="7.125" style="6" customWidth="1"/>
    <col min="7990" max="7990" width="8.125" style="6" customWidth="1"/>
    <col min="7991" max="7991" width="10.25" style="6" customWidth="1"/>
    <col min="7992" max="8212" width="9" style="6"/>
    <col min="8213" max="8213" width="36.875" style="6" bestFit="1" customWidth="1"/>
    <col min="8214" max="8214" width="7.125" style="6" customWidth="1"/>
    <col min="8215" max="8215" width="6" style="6" customWidth="1"/>
    <col min="8216" max="8216" width="5.75" style="6" customWidth="1"/>
    <col min="8217" max="8217" width="10.5" style="6" customWidth="1"/>
    <col min="8218" max="8218" width="7.5" style="6" customWidth="1"/>
    <col min="8219" max="8219" width="6.375" style="6" customWidth="1"/>
    <col min="8220" max="8220" width="6.5" style="6" customWidth="1"/>
    <col min="8221" max="8221" width="6.375" style="6" customWidth="1"/>
    <col min="8222" max="8222" width="7.875" style="6" customWidth="1"/>
    <col min="8223" max="8223" width="7.75" style="6" customWidth="1"/>
    <col min="8224" max="8227" width="6.5" style="6" customWidth="1"/>
    <col min="8228" max="8228" width="6.875" style="6" customWidth="1"/>
    <col min="8229" max="8229" width="9" style="6"/>
    <col min="8230" max="8230" width="6.125" style="6" customWidth="1"/>
    <col min="8231" max="8231" width="7.5" style="6" customWidth="1"/>
    <col min="8232" max="8232" width="7.625" style="6" customWidth="1"/>
    <col min="8233" max="8233" width="7.75" style="6" customWidth="1"/>
    <col min="8234" max="8234" width="10.125" style="6" bestFit="1" customWidth="1"/>
    <col min="8235" max="8235" width="12" style="6" customWidth="1"/>
    <col min="8236" max="8236" width="10.25" style="6" bestFit="1" customWidth="1"/>
    <col min="8237" max="8237" width="8.75" style="6" bestFit="1" customWidth="1"/>
    <col min="8238" max="8238" width="7.75" style="6" customWidth="1"/>
    <col min="8239" max="8239" width="9.125" style="6" customWidth="1"/>
    <col min="8240" max="8240" width="9.875" style="6" customWidth="1"/>
    <col min="8241" max="8241" width="7.75" style="6" customWidth="1"/>
    <col min="8242" max="8242" width="9.375" style="6" customWidth="1"/>
    <col min="8243" max="8243" width="9" style="6"/>
    <col min="8244" max="8244" width="5.875" style="6" customWidth="1"/>
    <col min="8245" max="8245" width="7.125" style="6" customWidth="1"/>
    <col min="8246" max="8246" width="8.125" style="6" customWidth="1"/>
    <col min="8247" max="8247" width="10.25" style="6" customWidth="1"/>
    <col min="8248" max="8468" width="9" style="6"/>
    <col min="8469" max="8469" width="36.875" style="6" bestFit="1" customWidth="1"/>
    <col min="8470" max="8470" width="7.125" style="6" customWidth="1"/>
    <col min="8471" max="8471" width="6" style="6" customWidth="1"/>
    <col min="8472" max="8472" width="5.75" style="6" customWidth="1"/>
    <col min="8473" max="8473" width="10.5" style="6" customWidth="1"/>
    <col min="8474" max="8474" width="7.5" style="6" customWidth="1"/>
    <col min="8475" max="8475" width="6.375" style="6" customWidth="1"/>
    <col min="8476" max="8476" width="6.5" style="6" customWidth="1"/>
    <col min="8477" max="8477" width="6.375" style="6" customWidth="1"/>
    <col min="8478" max="8478" width="7.875" style="6" customWidth="1"/>
    <col min="8479" max="8479" width="7.75" style="6" customWidth="1"/>
    <col min="8480" max="8483" width="6.5" style="6" customWidth="1"/>
    <col min="8484" max="8484" width="6.875" style="6" customWidth="1"/>
    <col min="8485" max="8485" width="9" style="6"/>
    <col min="8486" max="8486" width="6.125" style="6" customWidth="1"/>
    <col min="8487" max="8487" width="7.5" style="6" customWidth="1"/>
    <col min="8488" max="8488" width="7.625" style="6" customWidth="1"/>
    <col min="8489" max="8489" width="7.75" style="6" customWidth="1"/>
    <col min="8490" max="8490" width="10.125" style="6" bestFit="1" customWidth="1"/>
    <col min="8491" max="8491" width="12" style="6" customWidth="1"/>
    <col min="8492" max="8492" width="10.25" style="6" bestFit="1" customWidth="1"/>
    <col min="8493" max="8493" width="8.75" style="6" bestFit="1" customWidth="1"/>
    <col min="8494" max="8494" width="7.75" style="6" customWidth="1"/>
    <col min="8495" max="8495" width="9.125" style="6" customWidth="1"/>
    <col min="8496" max="8496" width="9.875" style="6" customWidth="1"/>
    <col min="8497" max="8497" width="7.75" style="6" customWidth="1"/>
    <col min="8498" max="8498" width="9.375" style="6" customWidth="1"/>
    <col min="8499" max="8499" width="9" style="6"/>
    <col min="8500" max="8500" width="5.875" style="6" customWidth="1"/>
    <col min="8501" max="8501" width="7.125" style="6" customWidth="1"/>
    <col min="8502" max="8502" width="8.125" style="6" customWidth="1"/>
    <col min="8503" max="8503" width="10.25" style="6" customWidth="1"/>
    <col min="8504" max="8724" width="9" style="6"/>
    <col min="8725" max="8725" width="36.875" style="6" bestFit="1" customWidth="1"/>
    <col min="8726" max="8726" width="7.125" style="6" customWidth="1"/>
    <col min="8727" max="8727" width="6" style="6" customWidth="1"/>
    <col min="8728" max="8728" width="5.75" style="6" customWidth="1"/>
    <col min="8729" max="8729" width="10.5" style="6" customWidth="1"/>
    <col min="8730" max="8730" width="7.5" style="6" customWidth="1"/>
    <col min="8731" max="8731" width="6.375" style="6" customWidth="1"/>
    <col min="8732" max="8732" width="6.5" style="6" customWidth="1"/>
    <col min="8733" max="8733" width="6.375" style="6" customWidth="1"/>
    <col min="8734" max="8734" width="7.875" style="6" customWidth="1"/>
    <col min="8735" max="8735" width="7.75" style="6" customWidth="1"/>
    <col min="8736" max="8739" width="6.5" style="6" customWidth="1"/>
    <col min="8740" max="8740" width="6.875" style="6" customWidth="1"/>
    <col min="8741" max="8741" width="9" style="6"/>
    <col min="8742" max="8742" width="6.125" style="6" customWidth="1"/>
    <col min="8743" max="8743" width="7.5" style="6" customWidth="1"/>
    <col min="8744" max="8744" width="7.625" style="6" customWidth="1"/>
    <col min="8745" max="8745" width="7.75" style="6" customWidth="1"/>
    <col min="8746" max="8746" width="10.125" style="6" bestFit="1" customWidth="1"/>
    <col min="8747" max="8747" width="12" style="6" customWidth="1"/>
    <col min="8748" max="8748" width="10.25" style="6" bestFit="1" customWidth="1"/>
    <col min="8749" max="8749" width="8.75" style="6" bestFit="1" customWidth="1"/>
    <col min="8750" max="8750" width="7.75" style="6" customWidth="1"/>
    <col min="8751" max="8751" width="9.125" style="6" customWidth="1"/>
    <col min="8752" max="8752" width="9.875" style="6" customWidth="1"/>
    <col min="8753" max="8753" width="7.75" style="6" customWidth="1"/>
    <col min="8754" max="8754" width="9.375" style="6" customWidth="1"/>
    <col min="8755" max="8755" width="9" style="6"/>
    <col min="8756" max="8756" width="5.875" style="6" customWidth="1"/>
    <col min="8757" max="8757" width="7.125" style="6" customWidth="1"/>
    <col min="8758" max="8758" width="8.125" style="6" customWidth="1"/>
    <col min="8759" max="8759" width="10.25" style="6" customWidth="1"/>
    <col min="8760" max="8980" width="9" style="6"/>
    <col min="8981" max="8981" width="36.875" style="6" bestFit="1" customWidth="1"/>
    <col min="8982" max="8982" width="7.125" style="6" customWidth="1"/>
    <col min="8983" max="8983" width="6" style="6" customWidth="1"/>
    <col min="8984" max="8984" width="5.75" style="6" customWidth="1"/>
    <col min="8985" max="8985" width="10.5" style="6" customWidth="1"/>
    <col min="8986" max="8986" width="7.5" style="6" customWidth="1"/>
    <col min="8987" max="8987" width="6.375" style="6" customWidth="1"/>
    <col min="8988" max="8988" width="6.5" style="6" customWidth="1"/>
    <col min="8989" max="8989" width="6.375" style="6" customWidth="1"/>
    <col min="8990" max="8990" width="7.875" style="6" customWidth="1"/>
    <col min="8991" max="8991" width="7.75" style="6" customWidth="1"/>
    <col min="8992" max="8995" width="6.5" style="6" customWidth="1"/>
    <col min="8996" max="8996" width="6.875" style="6" customWidth="1"/>
    <col min="8997" max="8997" width="9" style="6"/>
    <col min="8998" max="8998" width="6.125" style="6" customWidth="1"/>
    <col min="8999" max="8999" width="7.5" style="6" customWidth="1"/>
    <col min="9000" max="9000" width="7.625" style="6" customWidth="1"/>
    <col min="9001" max="9001" width="7.75" style="6" customWidth="1"/>
    <col min="9002" max="9002" width="10.125" style="6" bestFit="1" customWidth="1"/>
    <col min="9003" max="9003" width="12" style="6" customWidth="1"/>
    <col min="9004" max="9004" width="10.25" style="6" bestFit="1" customWidth="1"/>
    <col min="9005" max="9005" width="8.75" style="6" bestFit="1" customWidth="1"/>
    <col min="9006" max="9006" width="7.75" style="6" customWidth="1"/>
    <col min="9007" max="9007" width="9.125" style="6" customWidth="1"/>
    <col min="9008" max="9008" width="9.875" style="6" customWidth="1"/>
    <col min="9009" max="9009" width="7.75" style="6" customWidth="1"/>
    <col min="9010" max="9010" width="9.375" style="6" customWidth="1"/>
    <col min="9011" max="9011" width="9" style="6"/>
    <col min="9012" max="9012" width="5.875" style="6" customWidth="1"/>
    <col min="9013" max="9013" width="7.125" style="6" customWidth="1"/>
    <col min="9014" max="9014" width="8.125" style="6" customWidth="1"/>
    <col min="9015" max="9015" width="10.25" style="6" customWidth="1"/>
    <col min="9016" max="9236" width="9" style="6"/>
    <col min="9237" max="9237" width="36.875" style="6" bestFit="1" customWidth="1"/>
    <col min="9238" max="9238" width="7.125" style="6" customWidth="1"/>
    <col min="9239" max="9239" width="6" style="6" customWidth="1"/>
    <col min="9240" max="9240" width="5.75" style="6" customWidth="1"/>
    <col min="9241" max="9241" width="10.5" style="6" customWidth="1"/>
    <col min="9242" max="9242" width="7.5" style="6" customWidth="1"/>
    <col min="9243" max="9243" width="6.375" style="6" customWidth="1"/>
    <col min="9244" max="9244" width="6.5" style="6" customWidth="1"/>
    <col min="9245" max="9245" width="6.375" style="6" customWidth="1"/>
    <col min="9246" max="9246" width="7.875" style="6" customWidth="1"/>
    <col min="9247" max="9247" width="7.75" style="6" customWidth="1"/>
    <col min="9248" max="9251" width="6.5" style="6" customWidth="1"/>
    <col min="9252" max="9252" width="6.875" style="6" customWidth="1"/>
    <col min="9253" max="9253" width="9" style="6"/>
    <col min="9254" max="9254" width="6.125" style="6" customWidth="1"/>
    <col min="9255" max="9255" width="7.5" style="6" customWidth="1"/>
    <col min="9256" max="9256" width="7.625" style="6" customWidth="1"/>
    <col min="9257" max="9257" width="7.75" style="6" customWidth="1"/>
    <col min="9258" max="9258" width="10.125" style="6" bestFit="1" customWidth="1"/>
    <col min="9259" max="9259" width="12" style="6" customWidth="1"/>
    <col min="9260" max="9260" width="10.25" style="6" bestFit="1" customWidth="1"/>
    <col min="9261" max="9261" width="8.75" style="6" bestFit="1" customWidth="1"/>
    <col min="9262" max="9262" width="7.75" style="6" customWidth="1"/>
    <col min="9263" max="9263" width="9.125" style="6" customWidth="1"/>
    <col min="9264" max="9264" width="9.875" style="6" customWidth="1"/>
    <col min="9265" max="9265" width="7.75" style="6" customWidth="1"/>
    <col min="9266" max="9266" width="9.375" style="6" customWidth="1"/>
    <col min="9267" max="9267" width="9" style="6"/>
    <col min="9268" max="9268" width="5.875" style="6" customWidth="1"/>
    <col min="9269" max="9269" width="7.125" style="6" customWidth="1"/>
    <col min="9270" max="9270" width="8.125" style="6" customWidth="1"/>
    <col min="9271" max="9271" width="10.25" style="6" customWidth="1"/>
    <col min="9272" max="9492" width="9" style="6"/>
    <col min="9493" max="9493" width="36.875" style="6" bestFit="1" customWidth="1"/>
    <col min="9494" max="9494" width="7.125" style="6" customWidth="1"/>
    <col min="9495" max="9495" width="6" style="6" customWidth="1"/>
    <col min="9496" max="9496" width="5.75" style="6" customWidth="1"/>
    <col min="9497" max="9497" width="10.5" style="6" customWidth="1"/>
    <col min="9498" max="9498" width="7.5" style="6" customWidth="1"/>
    <col min="9499" max="9499" width="6.375" style="6" customWidth="1"/>
    <col min="9500" max="9500" width="6.5" style="6" customWidth="1"/>
    <col min="9501" max="9501" width="6.375" style="6" customWidth="1"/>
    <col min="9502" max="9502" width="7.875" style="6" customWidth="1"/>
    <col min="9503" max="9503" width="7.75" style="6" customWidth="1"/>
    <col min="9504" max="9507" width="6.5" style="6" customWidth="1"/>
    <col min="9508" max="9508" width="6.875" style="6" customWidth="1"/>
    <col min="9509" max="9509" width="9" style="6"/>
    <col min="9510" max="9510" width="6.125" style="6" customWidth="1"/>
    <col min="9511" max="9511" width="7.5" style="6" customWidth="1"/>
    <col min="9512" max="9512" width="7.625" style="6" customWidth="1"/>
    <col min="9513" max="9513" width="7.75" style="6" customWidth="1"/>
    <col min="9514" max="9514" width="10.125" style="6" bestFit="1" customWidth="1"/>
    <col min="9515" max="9515" width="12" style="6" customWidth="1"/>
    <col min="9516" max="9516" width="10.25" style="6" bestFit="1" customWidth="1"/>
    <col min="9517" max="9517" width="8.75" style="6" bestFit="1" customWidth="1"/>
    <col min="9518" max="9518" width="7.75" style="6" customWidth="1"/>
    <col min="9519" max="9519" width="9.125" style="6" customWidth="1"/>
    <col min="9520" max="9520" width="9.875" style="6" customWidth="1"/>
    <col min="9521" max="9521" width="7.75" style="6" customWidth="1"/>
    <col min="9522" max="9522" width="9.375" style="6" customWidth="1"/>
    <col min="9523" max="9523" width="9" style="6"/>
    <col min="9524" max="9524" width="5.875" style="6" customWidth="1"/>
    <col min="9525" max="9525" width="7.125" style="6" customWidth="1"/>
    <col min="9526" max="9526" width="8.125" style="6" customWidth="1"/>
    <col min="9527" max="9527" width="10.25" style="6" customWidth="1"/>
    <col min="9528" max="9748" width="9" style="6"/>
    <col min="9749" max="9749" width="36.875" style="6" bestFit="1" customWidth="1"/>
    <col min="9750" max="9750" width="7.125" style="6" customWidth="1"/>
    <col min="9751" max="9751" width="6" style="6" customWidth="1"/>
    <col min="9752" max="9752" width="5.75" style="6" customWidth="1"/>
    <col min="9753" max="9753" width="10.5" style="6" customWidth="1"/>
    <col min="9754" max="9754" width="7.5" style="6" customWidth="1"/>
    <col min="9755" max="9755" width="6.375" style="6" customWidth="1"/>
    <col min="9756" max="9756" width="6.5" style="6" customWidth="1"/>
    <col min="9757" max="9757" width="6.375" style="6" customWidth="1"/>
    <col min="9758" max="9758" width="7.875" style="6" customWidth="1"/>
    <col min="9759" max="9759" width="7.75" style="6" customWidth="1"/>
    <col min="9760" max="9763" width="6.5" style="6" customWidth="1"/>
    <col min="9764" max="9764" width="6.875" style="6" customWidth="1"/>
    <col min="9765" max="9765" width="9" style="6"/>
    <col min="9766" max="9766" width="6.125" style="6" customWidth="1"/>
    <col min="9767" max="9767" width="7.5" style="6" customWidth="1"/>
    <col min="9768" max="9768" width="7.625" style="6" customWidth="1"/>
    <col min="9769" max="9769" width="7.75" style="6" customWidth="1"/>
    <col min="9770" max="9770" width="10.125" style="6" bestFit="1" customWidth="1"/>
    <col min="9771" max="9771" width="12" style="6" customWidth="1"/>
    <col min="9772" max="9772" width="10.25" style="6" bestFit="1" customWidth="1"/>
    <col min="9773" max="9773" width="8.75" style="6" bestFit="1" customWidth="1"/>
    <col min="9774" max="9774" width="7.75" style="6" customWidth="1"/>
    <col min="9775" max="9775" width="9.125" style="6" customWidth="1"/>
    <col min="9776" max="9776" width="9.875" style="6" customWidth="1"/>
    <col min="9777" max="9777" width="7.75" style="6" customWidth="1"/>
    <col min="9778" max="9778" width="9.375" style="6" customWidth="1"/>
    <col min="9779" max="9779" width="9" style="6"/>
    <col min="9780" max="9780" width="5.875" style="6" customWidth="1"/>
    <col min="9781" max="9781" width="7.125" style="6" customWidth="1"/>
    <col min="9782" max="9782" width="8.125" style="6" customWidth="1"/>
    <col min="9783" max="9783" width="10.25" style="6" customWidth="1"/>
    <col min="9784" max="10004" width="9" style="6"/>
    <col min="10005" max="10005" width="36.875" style="6" bestFit="1" customWidth="1"/>
    <col min="10006" max="10006" width="7.125" style="6" customWidth="1"/>
    <col min="10007" max="10007" width="6" style="6" customWidth="1"/>
    <col min="10008" max="10008" width="5.75" style="6" customWidth="1"/>
    <col min="10009" max="10009" width="10.5" style="6" customWidth="1"/>
    <col min="10010" max="10010" width="7.5" style="6" customWidth="1"/>
    <col min="10011" max="10011" width="6.375" style="6" customWidth="1"/>
    <col min="10012" max="10012" width="6.5" style="6" customWidth="1"/>
    <col min="10013" max="10013" width="6.375" style="6" customWidth="1"/>
    <col min="10014" max="10014" width="7.875" style="6" customWidth="1"/>
    <col min="10015" max="10015" width="7.75" style="6" customWidth="1"/>
    <col min="10016" max="10019" width="6.5" style="6" customWidth="1"/>
    <col min="10020" max="10020" width="6.875" style="6" customWidth="1"/>
    <col min="10021" max="10021" width="9" style="6"/>
    <col min="10022" max="10022" width="6.125" style="6" customWidth="1"/>
    <col min="10023" max="10023" width="7.5" style="6" customWidth="1"/>
    <col min="10024" max="10024" width="7.625" style="6" customWidth="1"/>
    <col min="10025" max="10025" width="7.75" style="6" customWidth="1"/>
    <col min="10026" max="10026" width="10.125" style="6" bestFit="1" customWidth="1"/>
    <col min="10027" max="10027" width="12" style="6" customWidth="1"/>
    <col min="10028" max="10028" width="10.25" style="6" bestFit="1" customWidth="1"/>
    <col min="10029" max="10029" width="8.75" style="6" bestFit="1" customWidth="1"/>
    <col min="10030" max="10030" width="7.75" style="6" customWidth="1"/>
    <col min="10031" max="10031" width="9.125" style="6" customWidth="1"/>
    <col min="10032" max="10032" width="9.875" style="6" customWidth="1"/>
    <col min="10033" max="10033" width="7.75" style="6" customWidth="1"/>
    <col min="10034" max="10034" width="9.375" style="6" customWidth="1"/>
    <col min="10035" max="10035" width="9" style="6"/>
    <col min="10036" max="10036" width="5.875" style="6" customWidth="1"/>
    <col min="10037" max="10037" width="7.125" style="6" customWidth="1"/>
    <col min="10038" max="10038" width="8.125" style="6" customWidth="1"/>
    <col min="10039" max="10039" width="10.25" style="6" customWidth="1"/>
    <col min="10040" max="10260" width="9" style="6"/>
    <col min="10261" max="10261" width="36.875" style="6" bestFit="1" customWidth="1"/>
    <col min="10262" max="10262" width="7.125" style="6" customWidth="1"/>
    <col min="10263" max="10263" width="6" style="6" customWidth="1"/>
    <col min="10264" max="10264" width="5.75" style="6" customWidth="1"/>
    <col min="10265" max="10265" width="10.5" style="6" customWidth="1"/>
    <col min="10266" max="10266" width="7.5" style="6" customWidth="1"/>
    <col min="10267" max="10267" width="6.375" style="6" customWidth="1"/>
    <col min="10268" max="10268" width="6.5" style="6" customWidth="1"/>
    <col min="10269" max="10269" width="6.375" style="6" customWidth="1"/>
    <col min="10270" max="10270" width="7.875" style="6" customWidth="1"/>
    <col min="10271" max="10271" width="7.75" style="6" customWidth="1"/>
    <col min="10272" max="10275" width="6.5" style="6" customWidth="1"/>
    <col min="10276" max="10276" width="6.875" style="6" customWidth="1"/>
    <col min="10277" max="10277" width="9" style="6"/>
    <col min="10278" max="10278" width="6.125" style="6" customWidth="1"/>
    <col min="10279" max="10279" width="7.5" style="6" customWidth="1"/>
    <col min="10280" max="10280" width="7.625" style="6" customWidth="1"/>
    <col min="10281" max="10281" width="7.75" style="6" customWidth="1"/>
    <col min="10282" max="10282" width="10.125" style="6" bestFit="1" customWidth="1"/>
    <col min="10283" max="10283" width="12" style="6" customWidth="1"/>
    <col min="10284" max="10284" width="10.25" style="6" bestFit="1" customWidth="1"/>
    <col min="10285" max="10285" width="8.75" style="6" bestFit="1" customWidth="1"/>
    <col min="10286" max="10286" width="7.75" style="6" customWidth="1"/>
    <col min="10287" max="10287" width="9.125" style="6" customWidth="1"/>
    <col min="10288" max="10288" width="9.875" style="6" customWidth="1"/>
    <col min="10289" max="10289" width="7.75" style="6" customWidth="1"/>
    <col min="10290" max="10290" width="9.375" style="6" customWidth="1"/>
    <col min="10291" max="10291" width="9" style="6"/>
    <col min="10292" max="10292" width="5.875" style="6" customWidth="1"/>
    <col min="10293" max="10293" width="7.125" style="6" customWidth="1"/>
    <col min="10294" max="10294" width="8.125" style="6" customWidth="1"/>
    <col min="10295" max="10295" width="10.25" style="6" customWidth="1"/>
    <col min="10296" max="10516" width="9" style="6"/>
    <col min="10517" max="10517" width="36.875" style="6" bestFit="1" customWidth="1"/>
    <col min="10518" max="10518" width="7.125" style="6" customWidth="1"/>
    <col min="10519" max="10519" width="6" style="6" customWidth="1"/>
    <col min="10520" max="10520" width="5.75" style="6" customWidth="1"/>
    <col min="10521" max="10521" width="10.5" style="6" customWidth="1"/>
    <col min="10522" max="10522" width="7.5" style="6" customWidth="1"/>
    <col min="10523" max="10523" width="6.375" style="6" customWidth="1"/>
    <col min="10524" max="10524" width="6.5" style="6" customWidth="1"/>
    <col min="10525" max="10525" width="6.375" style="6" customWidth="1"/>
    <col min="10526" max="10526" width="7.875" style="6" customWidth="1"/>
    <col min="10527" max="10527" width="7.75" style="6" customWidth="1"/>
    <col min="10528" max="10531" width="6.5" style="6" customWidth="1"/>
    <col min="10532" max="10532" width="6.875" style="6" customWidth="1"/>
    <col min="10533" max="10533" width="9" style="6"/>
    <col min="10534" max="10534" width="6.125" style="6" customWidth="1"/>
    <col min="10535" max="10535" width="7.5" style="6" customWidth="1"/>
    <col min="10536" max="10536" width="7.625" style="6" customWidth="1"/>
    <col min="10537" max="10537" width="7.75" style="6" customWidth="1"/>
    <col min="10538" max="10538" width="10.125" style="6" bestFit="1" customWidth="1"/>
    <col min="10539" max="10539" width="12" style="6" customWidth="1"/>
    <col min="10540" max="10540" width="10.25" style="6" bestFit="1" customWidth="1"/>
    <col min="10541" max="10541" width="8.75" style="6" bestFit="1" customWidth="1"/>
    <col min="10542" max="10542" width="7.75" style="6" customWidth="1"/>
    <col min="10543" max="10543" width="9.125" style="6" customWidth="1"/>
    <col min="10544" max="10544" width="9.875" style="6" customWidth="1"/>
    <col min="10545" max="10545" width="7.75" style="6" customWidth="1"/>
    <col min="10546" max="10546" width="9.375" style="6" customWidth="1"/>
    <col min="10547" max="10547" width="9" style="6"/>
    <col min="10548" max="10548" width="5.875" style="6" customWidth="1"/>
    <col min="10549" max="10549" width="7.125" style="6" customWidth="1"/>
    <col min="10550" max="10550" width="8.125" style="6" customWidth="1"/>
    <col min="10551" max="10551" width="10.25" style="6" customWidth="1"/>
    <col min="10552" max="10772" width="9" style="6"/>
    <col min="10773" max="10773" width="36.875" style="6" bestFit="1" customWidth="1"/>
    <col min="10774" max="10774" width="7.125" style="6" customWidth="1"/>
    <col min="10775" max="10775" width="6" style="6" customWidth="1"/>
    <col min="10776" max="10776" width="5.75" style="6" customWidth="1"/>
    <col min="10777" max="10777" width="10.5" style="6" customWidth="1"/>
    <col min="10778" max="10778" width="7.5" style="6" customWidth="1"/>
    <col min="10779" max="10779" width="6.375" style="6" customWidth="1"/>
    <col min="10780" max="10780" width="6.5" style="6" customWidth="1"/>
    <col min="10781" max="10781" width="6.375" style="6" customWidth="1"/>
    <col min="10782" max="10782" width="7.875" style="6" customWidth="1"/>
    <col min="10783" max="10783" width="7.75" style="6" customWidth="1"/>
    <col min="10784" max="10787" width="6.5" style="6" customWidth="1"/>
    <col min="10788" max="10788" width="6.875" style="6" customWidth="1"/>
    <col min="10789" max="10789" width="9" style="6"/>
    <col min="10790" max="10790" width="6.125" style="6" customWidth="1"/>
    <col min="10791" max="10791" width="7.5" style="6" customWidth="1"/>
    <col min="10792" max="10792" width="7.625" style="6" customWidth="1"/>
    <col min="10793" max="10793" width="7.75" style="6" customWidth="1"/>
    <col min="10794" max="10794" width="10.125" style="6" bestFit="1" customWidth="1"/>
    <col min="10795" max="10795" width="12" style="6" customWidth="1"/>
    <col min="10796" max="10796" width="10.25" style="6" bestFit="1" customWidth="1"/>
    <col min="10797" max="10797" width="8.75" style="6" bestFit="1" customWidth="1"/>
    <col min="10798" max="10798" width="7.75" style="6" customWidth="1"/>
    <col min="10799" max="10799" width="9.125" style="6" customWidth="1"/>
    <col min="10800" max="10800" width="9.875" style="6" customWidth="1"/>
    <col min="10801" max="10801" width="7.75" style="6" customWidth="1"/>
    <col min="10802" max="10802" width="9.375" style="6" customWidth="1"/>
    <col min="10803" max="10803" width="9" style="6"/>
    <col min="10804" max="10804" width="5.875" style="6" customWidth="1"/>
    <col min="10805" max="10805" width="7.125" style="6" customWidth="1"/>
    <col min="10806" max="10806" width="8.125" style="6" customWidth="1"/>
    <col min="10807" max="10807" width="10.25" style="6" customWidth="1"/>
    <col min="10808" max="11028" width="9" style="6"/>
    <col min="11029" max="11029" width="36.875" style="6" bestFit="1" customWidth="1"/>
    <col min="11030" max="11030" width="7.125" style="6" customWidth="1"/>
    <col min="11031" max="11031" width="6" style="6" customWidth="1"/>
    <col min="11032" max="11032" width="5.75" style="6" customWidth="1"/>
    <col min="11033" max="11033" width="10.5" style="6" customWidth="1"/>
    <col min="11034" max="11034" width="7.5" style="6" customWidth="1"/>
    <col min="11035" max="11035" width="6.375" style="6" customWidth="1"/>
    <col min="11036" max="11036" width="6.5" style="6" customWidth="1"/>
    <col min="11037" max="11037" width="6.375" style="6" customWidth="1"/>
    <col min="11038" max="11038" width="7.875" style="6" customWidth="1"/>
    <col min="11039" max="11039" width="7.75" style="6" customWidth="1"/>
    <col min="11040" max="11043" width="6.5" style="6" customWidth="1"/>
    <col min="11044" max="11044" width="6.875" style="6" customWidth="1"/>
    <col min="11045" max="11045" width="9" style="6"/>
    <col min="11046" max="11046" width="6.125" style="6" customWidth="1"/>
    <col min="11047" max="11047" width="7.5" style="6" customWidth="1"/>
    <col min="11048" max="11048" width="7.625" style="6" customWidth="1"/>
    <col min="11049" max="11049" width="7.75" style="6" customWidth="1"/>
    <col min="11050" max="11050" width="10.125" style="6" bestFit="1" customWidth="1"/>
    <col min="11051" max="11051" width="12" style="6" customWidth="1"/>
    <col min="11052" max="11052" width="10.25" style="6" bestFit="1" customWidth="1"/>
    <col min="11053" max="11053" width="8.75" style="6" bestFit="1" customWidth="1"/>
    <col min="11054" max="11054" width="7.75" style="6" customWidth="1"/>
    <col min="11055" max="11055" width="9.125" style="6" customWidth="1"/>
    <col min="11056" max="11056" width="9.875" style="6" customWidth="1"/>
    <col min="11057" max="11057" width="7.75" style="6" customWidth="1"/>
    <col min="11058" max="11058" width="9.375" style="6" customWidth="1"/>
    <col min="11059" max="11059" width="9" style="6"/>
    <col min="11060" max="11060" width="5.875" style="6" customWidth="1"/>
    <col min="11061" max="11061" width="7.125" style="6" customWidth="1"/>
    <col min="11062" max="11062" width="8.125" style="6" customWidth="1"/>
    <col min="11063" max="11063" width="10.25" style="6" customWidth="1"/>
    <col min="11064" max="11284" width="9" style="6"/>
    <col min="11285" max="11285" width="36.875" style="6" bestFit="1" customWidth="1"/>
    <col min="11286" max="11286" width="7.125" style="6" customWidth="1"/>
    <col min="11287" max="11287" width="6" style="6" customWidth="1"/>
    <col min="11288" max="11288" width="5.75" style="6" customWidth="1"/>
    <col min="11289" max="11289" width="10.5" style="6" customWidth="1"/>
    <col min="11290" max="11290" width="7.5" style="6" customWidth="1"/>
    <col min="11291" max="11291" width="6.375" style="6" customWidth="1"/>
    <col min="11292" max="11292" width="6.5" style="6" customWidth="1"/>
    <col min="11293" max="11293" width="6.375" style="6" customWidth="1"/>
    <col min="11294" max="11294" width="7.875" style="6" customWidth="1"/>
    <col min="11295" max="11295" width="7.75" style="6" customWidth="1"/>
    <col min="11296" max="11299" width="6.5" style="6" customWidth="1"/>
    <col min="11300" max="11300" width="6.875" style="6" customWidth="1"/>
    <col min="11301" max="11301" width="9" style="6"/>
    <col min="11302" max="11302" width="6.125" style="6" customWidth="1"/>
    <col min="11303" max="11303" width="7.5" style="6" customWidth="1"/>
    <col min="11304" max="11304" width="7.625" style="6" customWidth="1"/>
    <col min="11305" max="11305" width="7.75" style="6" customWidth="1"/>
    <col min="11306" max="11306" width="10.125" style="6" bestFit="1" customWidth="1"/>
    <col min="11307" max="11307" width="12" style="6" customWidth="1"/>
    <col min="11308" max="11308" width="10.25" style="6" bestFit="1" customWidth="1"/>
    <col min="11309" max="11309" width="8.75" style="6" bestFit="1" customWidth="1"/>
    <col min="11310" max="11310" width="7.75" style="6" customWidth="1"/>
    <col min="11311" max="11311" width="9.125" style="6" customWidth="1"/>
    <col min="11312" max="11312" width="9.875" style="6" customWidth="1"/>
    <col min="11313" max="11313" width="7.75" style="6" customWidth="1"/>
    <col min="11314" max="11314" width="9.375" style="6" customWidth="1"/>
    <col min="11315" max="11315" width="9" style="6"/>
    <col min="11316" max="11316" width="5.875" style="6" customWidth="1"/>
    <col min="11317" max="11317" width="7.125" style="6" customWidth="1"/>
    <col min="11318" max="11318" width="8.125" style="6" customWidth="1"/>
    <col min="11319" max="11319" width="10.25" style="6" customWidth="1"/>
    <col min="11320" max="11540" width="9" style="6"/>
    <col min="11541" max="11541" width="36.875" style="6" bestFit="1" customWidth="1"/>
    <col min="11542" max="11542" width="7.125" style="6" customWidth="1"/>
    <col min="11543" max="11543" width="6" style="6" customWidth="1"/>
    <col min="11544" max="11544" width="5.75" style="6" customWidth="1"/>
    <col min="11545" max="11545" width="10.5" style="6" customWidth="1"/>
    <col min="11546" max="11546" width="7.5" style="6" customWidth="1"/>
    <col min="11547" max="11547" width="6.375" style="6" customWidth="1"/>
    <col min="11548" max="11548" width="6.5" style="6" customWidth="1"/>
    <col min="11549" max="11549" width="6.375" style="6" customWidth="1"/>
    <col min="11550" max="11550" width="7.875" style="6" customWidth="1"/>
    <col min="11551" max="11551" width="7.75" style="6" customWidth="1"/>
    <col min="11552" max="11555" width="6.5" style="6" customWidth="1"/>
    <col min="11556" max="11556" width="6.875" style="6" customWidth="1"/>
    <col min="11557" max="11557" width="9" style="6"/>
    <col min="11558" max="11558" width="6.125" style="6" customWidth="1"/>
    <col min="11559" max="11559" width="7.5" style="6" customWidth="1"/>
    <col min="11560" max="11560" width="7.625" style="6" customWidth="1"/>
    <col min="11561" max="11561" width="7.75" style="6" customWidth="1"/>
    <col min="11562" max="11562" width="10.125" style="6" bestFit="1" customWidth="1"/>
    <col min="11563" max="11563" width="12" style="6" customWidth="1"/>
    <col min="11564" max="11564" width="10.25" style="6" bestFit="1" customWidth="1"/>
    <col min="11565" max="11565" width="8.75" style="6" bestFit="1" customWidth="1"/>
    <col min="11566" max="11566" width="7.75" style="6" customWidth="1"/>
    <col min="11567" max="11567" width="9.125" style="6" customWidth="1"/>
    <col min="11568" max="11568" width="9.875" style="6" customWidth="1"/>
    <col min="11569" max="11569" width="7.75" style="6" customWidth="1"/>
    <col min="11570" max="11570" width="9.375" style="6" customWidth="1"/>
    <col min="11571" max="11571" width="9" style="6"/>
    <col min="11572" max="11572" width="5.875" style="6" customWidth="1"/>
    <col min="11573" max="11573" width="7.125" style="6" customWidth="1"/>
    <col min="11574" max="11574" width="8.125" style="6" customWidth="1"/>
    <col min="11575" max="11575" width="10.25" style="6" customWidth="1"/>
    <col min="11576" max="11796" width="9" style="6"/>
    <col min="11797" max="11797" width="36.875" style="6" bestFit="1" customWidth="1"/>
    <col min="11798" max="11798" width="7.125" style="6" customWidth="1"/>
    <col min="11799" max="11799" width="6" style="6" customWidth="1"/>
    <col min="11800" max="11800" width="5.75" style="6" customWidth="1"/>
    <col min="11801" max="11801" width="10.5" style="6" customWidth="1"/>
    <col min="11802" max="11802" width="7.5" style="6" customWidth="1"/>
    <col min="11803" max="11803" width="6.375" style="6" customWidth="1"/>
    <col min="11804" max="11804" width="6.5" style="6" customWidth="1"/>
    <col min="11805" max="11805" width="6.375" style="6" customWidth="1"/>
    <col min="11806" max="11806" width="7.875" style="6" customWidth="1"/>
    <col min="11807" max="11807" width="7.75" style="6" customWidth="1"/>
    <col min="11808" max="11811" width="6.5" style="6" customWidth="1"/>
    <col min="11812" max="11812" width="6.875" style="6" customWidth="1"/>
    <col min="11813" max="11813" width="9" style="6"/>
    <col min="11814" max="11814" width="6.125" style="6" customWidth="1"/>
    <col min="11815" max="11815" width="7.5" style="6" customWidth="1"/>
    <col min="11816" max="11816" width="7.625" style="6" customWidth="1"/>
    <col min="11817" max="11817" width="7.75" style="6" customWidth="1"/>
    <col min="11818" max="11818" width="10.125" style="6" bestFit="1" customWidth="1"/>
    <col min="11819" max="11819" width="12" style="6" customWidth="1"/>
    <col min="11820" max="11820" width="10.25" style="6" bestFit="1" customWidth="1"/>
    <col min="11821" max="11821" width="8.75" style="6" bestFit="1" customWidth="1"/>
    <col min="11822" max="11822" width="7.75" style="6" customWidth="1"/>
    <col min="11823" max="11823" width="9.125" style="6" customWidth="1"/>
    <col min="11824" max="11824" width="9.875" style="6" customWidth="1"/>
    <col min="11825" max="11825" width="7.75" style="6" customWidth="1"/>
    <col min="11826" max="11826" width="9.375" style="6" customWidth="1"/>
    <col min="11827" max="11827" width="9" style="6"/>
    <col min="11828" max="11828" width="5.875" style="6" customWidth="1"/>
    <col min="11829" max="11829" width="7.125" style="6" customWidth="1"/>
    <col min="11830" max="11830" width="8.125" style="6" customWidth="1"/>
    <col min="11831" max="11831" width="10.25" style="6" customWidth="1"/>
    <col min="11832" max="12052" width="9" style="6"/>
    <col min="12053" max="12053" width="36.875" style="6" bestFit="1" customWidth="1"/>
    <col min="12054" max="12054" width="7.125" style="6" customWidth="1"/>
    <col min="12055" max="12055" width="6" style="6" customWidth="1"/>
    <col min="12056" max="12056" width="5.75" style="6" customWidth="1"/>
    <col min="12057" max="12057" width="10.5" style="6" customWidth="1"/>
    <col min="12058" max="12058" width="7.5" style="6" customWidth="1"/>
    <col min="12059" max="12059" width="6.375" style="6" customWidth="1"/>
    <col min="12060" max="12060" width="6.5" style="6" customWidth="1"/>
    <col min="12061" max="12061" width="6.375" style="6" customWidth="1"/>
    <col min="12062" max="12062" width="7.875" style="6" customWidth="1"/>
    <col min="12063" max="12063" width="7.75" style="6" customWidth="1"/>
    <col min="12064" max="12067" width="6.5" style="6" customWidth="1"/>
    <col min="12068" max="12068" width="6.875" style="6" customWidth="1"/>
    <col min="12069" max="12069" width="9" style="6"/>
    <col min="12070" max="12070" width="6.125" style="6" customWidth="1"/>
    <col min="12071" max="12071" width="7.5" style="6" customWidth="1"/>
    <col min="12072" max="12072" width="7.625" style="6" customWidth="1"/>
    <col min="12073" max="12073" width="7.75" style="6" customWidth="1"/>
    <col min="12074" max="12074" width="10.125" style="6" bestFit="1" customWidth="1"/>
    <col min="12075" max="12075" width="12" style="6" customWidth="1"/>
    <col min="12076" max="12076" width="10.25" style="6" bestFit="1" customWidth="1"/>
    <col min="12077" max="12077" width="8.75" style="6" bestFit="1" customWidth="1"/>
    <col min="12078" max="12078" width="7.75" style="6" customWidth="1"/>
    <col min="12079" max="12079" width="9.125" style="6" customWidth="1"/>
    <col min="12080" max="12080" width="9.875" style="6" customWidth="1"/>
    <col min="12081" max="12081" width="7.75" style="6" customWidth="1"/>
    <col min="12082" max="12082" width="9.375" style="6" customWidth="1"/>
    <col min="12083" max="12083" width="9" style="6"/>
    <col min="12084" max="12084" width="5.875" style="6" customWidth="1"/>
    <col min="12085" max="12085" width="7.125" style="6" customWidth="1"/>
    <col min="12086" max="12086" width="8.125" style="6" customWidth="1"/>
    <col min="12087" max="12087" width="10.25" style="6" customWidth="1"/>
    <col min="12088" max="12308" width="9" style="6"/>
    <col min="12309" max="12309" width="36.875" style="6" bestFit="1" customWidth="1"/>
    <col min="12310" max="12310" width="7.125" style="6" customWidth="1"/>
    <col min="12311" max="12311" width="6" style="6" customWidth="1"/>
    <col min="12312" max="12312" width="5.75" style="6" customWidth="1"/>
    <col min="12313" max="12313" width="10.5" style="6" customWidth="1"/>
    <col min="12314" max="12314" width="7.5" style="6" customWidth="1"/>
    <col min="12315" max="12315" width="6.375" style="6" customWidth="1"/>
    <col min="12316" max="12316" width="6.5" style="6" customWidth="1"/>
    <col min="12317" max="12317" width="6.375" style="6" customWidth="1"/>
    <col min="12318" max="12318" width="7.875" style="6" customWidth="1"/>
    <col min="12319" max="12319" width="7.75" style="6" customWidth="1"/>
    <col min="12320" max="12323" width="6.5" style="6" customWidth="1"/>
    <col min="12324" max="12324" width="6.875" style="6" customWidth="1"/>
    <col min="12325" max="12325" width="9" style="6"/>
    <col min="12326" max="12326" width="6.125" style="6" customWidth="1"/>
    <col min="12327" max="12327" width="7.5" style="6" customWidth="1"/>
    <col min="12328" max="12328" width="7.625" style="6" customWidth="1"/>
    <col min="12329" max="12329" width="7.75" style="6" customWidth="1"/>
    <col min="12330" max="12330" width="10.125" style="6" bestFit="1" customWidth="1"/>
    <col min="12331" max="12331" width="12" style="6" customWidth="1"/>
    <col min="12332" max="12332" width="10.25" style="6" bestFit="1" customWidth="1"/>
    <col min="12333" max="12333" width="8.75" style="6" bestFit="1" customWidth="1"/>
    <col min="12334" max="12334" width="7.75" style="6" customWidth="1"/>
    <col min="12335" max="12335" width="9.125" style="6" customWidth="1"/>
    <col min="12336" max="12336" width="9.875" style="6" customWidth="1"/>
    <col min="12337" max="12337" width="7.75" style="6" customWidth="1"/>
    <col min="12338" max="12338" width="9.375" style="6" customWidth="1"/>
    <col min="12339" max="12339" width="9" style="6"/>
    <col min="12340" max="12340" width="5.875" style="6" customWidth="1"/>
    <col min="12341" max="12341" width="7.125" style="6" customWidth="1"/>
    <col min="12342" max="12342" width="8.125" style="6" customWidth="1"/>
    <col min="12343" max="12343" width="10.25" style="6" customWidth="1"/>
    <col min="12344" max="12564" width="9" style="6"/>
    <col min="12565" max="12565" width="36.875" style="6" bestFit="1" customWidth="1"/>
    <col min="12566" max="12566" width="7.125" style="6" customWidth="1"/>
    <col min="12567" max="12567" width="6" style="6" customWidth="1"/>
    <col min="12568" max="12568" width="5.75" style="6" customWidth="1"/>
    <col min="12569" max="12569" width="10.5" style="6" customWidth="1"/>
    <col min="12570" max="12570" width="7.5" style="6" customWidth="1"/>
    <col min="12571" max="12571" width="6.375" style="6" customWidth="1"/>
    <col min="12572" max="12572" width="6.5" style="6" customWidth="1"/>
    <col min="12573" max="12573" width="6.375" style="6" customWidth="1"/>
    <col min="12574" max="12574" width="7.875" style="6" customWidth="1"/>
    <col min="12575" max="12575" width="7.75" style="6" customWidth="1"/>
    <col min="12576" max="12579" width="6.5" style="6" customWidth="1"/>
    <col min="12580" max="12580" width="6.875" style="6" customWidth="1"/>
    <col min="12581" max="12581" width="9" style="6"/>
    <col min="12582" max="12582" width="6.125" style="6" customWidth="1"/>
    <col min="12583" max="12583" width="7.5" style="6" customWidth="1"/>
    <col min="12584" max="12584" width="7.625" style="6" customWidth="1"/>
    <col min="12585" max="12585" width="7.75" style="6" customWidth="1"/>
    <col min="12586" max="12586" width="10.125" style="6" bestFit="1" customWidth="1"/>
    <col min="12587" max="12587" width="12" style="6" customWidth="1"/>
    <col min="12588" max="12588" width="10.25" style="6" bestFit="1" customWidth="1"/>
    <col min="12589" max="12589" width="8.75" style="6" bestFit="1" customWidth="1"/>
    <col min="12590" max="12590" width="7.75" style="6" customWidth="1"/>
    <col min="12591" max="12591" width="9.125" style="6" customWidth="1"/>
    <col min="12592" max="12592" width="9.875" style="6" customWidth="1"/>
    <col min="12593" max="12593" width="7.75" style="6" customWidth="1"/>
    <col min="12594" max="12594" width="9.375" style="6" customWidth="1"/>
    <col min="12595" max="12595" width="9" style="6"/>
    <col min="12596" max="12596" width="5.875" style="6" customWidth="1"/>
    <col min="12597" max="12597" width="7.125" style="6" customWidth="1"/>
    <col min="12598" max="12598" width="8.125" style="6" customWidth="1"/>
    <col min="12599" max="12599" width="10.25" style="6" customWidth="1"/>
    <col min="12600" max="12820" width="9" style="6"/>
    <col min="12821" max="12821" width="36.875" style="6" bestFit="1" customWidth="1"/>
    <col min="12822" max="12822" width="7.125" style="6" customWidth="1"/>
    <col min="12823" max="12823" width="6" style="6" customWidth="1"/>
    <col min="12824" max="12824" width="5.75" style="6" customWidth="1"/>
    <col min="12825" max="12825" width="10.5" style="6" customWidth="1"/>
    <col min="12826" max="12826" width="7.5" style="6" customWidth="1"/>
    <col min="12827" max="12827" width="6.375" style="6" customWidth="1"/>
    <col min="12828" max="12828" width="6.5" style="6" customWidth="1"/>
    <col min="12829" max="12829" width="6.375" style="6" customWidth="1"/>
    <col min="12830" max="12830" width="7.875" style="6" customWidth="1"/>
    <col min="12831" max="12831" width="7.75" style="6" customWidth="1"/>
    <col min="12832" max="12835" width="6.5" style="6" customWidth="1"/>
    <col min="12836" max="12836" width="6.875" style="6" customWidth="1"/>
    <col min="12837" max="12837" width="9" style="6"/>
    <col min="12838" max="12838" width="6.125" style="6" customWidth="1"/>
    <col min="12839" max="12839" width="7.5" style="6" customWidth="1"/>
    <col min="12840" max="12840" width="7.625" style="6" customWidth="1"/>
    <col min="12841" max="12841" width="7.75" style="6" customWidth="1"/>
    <col min="12842" max="12842" width="10.125" style="6" bestFit="1" customWidth="1"/>
    <col min="12843" max="12843" width="12" style="6" customWidth="1"/>
    <col min="12844" max="12844" width="10.25" style="6" bestFit="1" customWidth="1"/>
    <col min="12845" max="12845" width="8.75" style="6" bestFit="1" customWidth="1"/>
    <col min="12846" max="12846" width="7.75" style="6" customWidth="1"/>
    <col min="12847" max="12847" width="9.125" style="6" customWidth="1"/>
    <col min="12848" max="12848" width="9.875" style="6" customWidth="1"/>
    <col min="12849" max="12849" width="7.75" style="6" customWidth="1"/>
    <col min="12850" max="12850" width="9.375" style="6" customWidth="1"/>
    <col min="12851" max="12851" width="9" style="6"/>
    <col min="12852" max="12852" width="5.875" style="6" customWidth="1"/>
    <col min="12853" max="12853" width="7.125" style="6" customWidth="1"/>
    <col min="12854" max="12854" width="8.125" style="6" customWidth="1"/>
    <col min="12855" max="12855" width="10.25" style="6" customWidth="1"/>
    <col min="12856" max="13076" width="9" style="6"/>
    <col min="13077" max="13077" width="36.875" style="6" bestFit="1" customWidth="1"/>
    <col min="13078" max="13078" width="7.125" style="6" customWidth="1"/>
    <col min="13079" max="13079" width="6" style="6" customWidth="1"/>
    <col min="13080" max="13080" width="5.75" style="6" customWidth="1"/>
    <col min="13081" max="13081" width="10.5" style="6" customWidth="1"/>
    <col min="13082" max="13082" width="7.5" style="6" customWidth="1"/>
    <col min="13083" max="13083" width="6.375" style="6" customWidth="1"/>
    <col min="13084" max="13084" width="6.5" style="6" customWidth="1"/>
    <col min="13085" max="13085" width="6.375" style="6" customWidth="1"/>
    <col min="13086" max="13086" width="7.875" style="6" customWidth="1"/>
    <col min="13087" max="13087" width="7.75" style="6" customWidth="1"/>
    <col min="13088" max="13091" width="6.5" style="6" customWidth="1"/>
    <col min="13092" max="13092" width="6.875" style="6" customWidth="1"/>
    <col min="13093" max="13093" width="9" style="6"/>
    <col min="13094" max="13094" width="6.125" style="6" customWidth="1"/>
    <col min="13095" max="13095" width="7.5" style="6" customWidth="1"/>
    <col min="13096" max="13096" width="7.625" style="6" customWidth="1"/>
    <col min="13097" max="13097" width="7.75" style="6" customWidth="1"/>
    <col min="13098" max="13098" width="10.125" style="6" bestFit="1" customWidth="1"/>
    <col min="13099" max="13099" width="12" style="6" customWidth="1"/>
    <col min="13100" max="13100" width="10.25" style="6" bestFit="1" customWidth="1"/>
    <col min="13101" max="13101" width="8.75" style="6" bestFit="1" customWidth="1"/>
    <col min="13102" max="13102" width="7.75" style="6" customWidth="1"/>
    <col min="13103" max="13103" width="9.125" style="6" customWidth="1"/>
    <col min="13104" max="13104" width="9.875" style="6" customWidth="1"/>
    <col min="13105" max="13105" width="7.75" style="6" customWidth="1"/>
    <col min="13106" max="13106" width="9.375" style="6" customWidth="1"/>
    <col min="13107" max="13107" width="9" style="6"/>
    <col min="13108" max="13108" width="5.875" style="6" customWidth="1"/>
    <col min="13109" max="13109" width="7.125" style="6" customWidth="1"/>
    <col min="13110" max="13110" width="8.125" style="6" customWidth="1"/>
    <col min="13111" max="13111" width="10.25" style="6" customWidth="1"/>
    <col min="13112" max="13332" width="9" style="6"/>
    <col min="13333" max="13333" width="36.875" style="6" bestFit="1" customWidth="1"/>
    <col min="13334" max="13334" width="7.125" style="6" customWidth="1"/>
    <col min="13335" max="13335" width="6" style="6" customWidth="1"/>
    <col min="13336" max="13336" width="5.75" style="6" customWidth="1"/>
    <col min="13337" max="13337" width="10.5" style="6" customWidth="1"/>
    <col min="13338" max="13338" width="7.5" style="6" customWidth="1"/>
    <col min="13339" max="13339" width="6.375" style="6" customWidth="1"/>
    <col min="13340" max="13340" width="6.5" style="6" customWidth="1"/>
    <col min="13341" max="13341" width="6.375" style="6" customWidth="1"/>
    <col min="13342" max="13342" width="7.875" style="6" customWidth="1"/>
    <col min="13343" max="13343" width="7.75" style="6" customWidth="1"/>
    <col min="13344" max="13347" width="6.5" style="6" customWidth="1"/>
    <col min="13348" max="13348" width="6.875" style="6" customWidth="1"/>
    <col min="13349" max="13349" width="9" style="6"/>
    <col min="13350" max="13350" width="6.125" style="6" customWidth="1"/>
    <col min="13351" max="13351" width="7.5" style="6" customWidth="1"/>
    <col min="13352" max="13352" width="7.625" style="6" customWidth="1"/>
    <col min="13353" max="13353" width="7.75" style="6" customWidth="1"/>
    <col min="13354" max="13354" width="10.125" style="6" bestFit="1" customWidth="1"/>
    <col min="13355" max="13355" width="12" style="6" customWidth="1"/>
    <col min="13356" max="13356" width="10.25" style="6" bestFit="1" customWidth="1"/>
    <col min="13357" max="13357" width="8.75" style="6" bestFit="1" customWidth="1"/>
    <col min="13358" max="13358" width="7.75" style="6" customWidth="1"/>
    <col min="13359" max="13359" width="9.125" style="6" customWidth="1"/>
    <col min="13360" max="13360" width="9.875" style="6" customWidth="1"/>
    <col min="13361" max="13361" width="7.75" style="6" customWidth="1"/>
    <col min="13362" max="13362" width="9.375" style="6" customWidth="1"/>
    <col min="13363" max="13363" width="9" style="6"/>
    <col min="13364" max="13364" width="5.875" style="6" customWidth="1"/>
    <col min="13365" max="13365" width="7.125" style="6" customWidth="1"/>
    <col min="13366" max="13366" width="8.125" style="6" customWidth="1"/>
    <col min="13367" max="13367" width="10.25" style="6" customWidth="1"/>
    <col min="13368" max="13588" width="9" style="6"/>
    <col min="13589" max="13589" width="36.875" style="6" bestFit="1" customWidth="1"/>
    <col min="13590" max="13590" width="7.125" style="6" customWidth="1"/>
    <col min="13591" max="13591" width="6" style="6" customWidth="1"/>
    <col min="13592" max="13592" width="5.75" style="6" customWidth="1"/>
    <col min="13593" max="13593" width="10.5" style="6" customWidth="1"/>
    <col min="13594" max="13594" width="7.5" style="6" customWidth="1"/>
    <col min="13595" max="13595" width="6.375" style="6" customWidth="1"/>
    <col min="13596" max="13596" width="6.5" style="6" customWidth="1"/>
    <col min="13597" max="13597" width="6.375" style="6" customWidth="1"/>
    <col min="13598" max="13598" width="7.875" style="6" customWidth="1"/>
    <col min="13599" max="13599" width="7.75" style="6" customWidth="1"/>
    <col min="13600" max="13603" width="6.5" style="6" customWidth="1"/>
    <col min="13604" max="13604" width="6.875" style="6" customWidth="1"/>
    <col min="13605" max="13605" width="9" style="6"/>
    <col min="13606" max="13606" width="6.125" style="6" customWidth="1"/>
    <col min="13607" max="13607" width="7.5" style="6" customWidth="1"/>
    <col min="13608" max="13608" width="7.625" style="6" customWidth="1"/>
    <col min="13609" max="13609" width="7.75" style="6" customWidth="1"/>
    <col min="13610" max="13610" width="10.125" style="6" bestFit="1" customWidth="1"/>
    <col min="13611" max="13611" width="12" style="6" customWidth="1"/>
    <col min="13612" max="13612" width="10.25" style="6" bestFit="1" customWidth="1"/>
    <col min="13613" max="13613" width="8.75" style="6" bestFit="1" customWidth="1"/>
    <col min="13614" max="13614" width="7.75" style="6" customWidth="1"/>
    <col min="13615" max="13615" width="9.125" style="6" customWidth="1"/>
    <col min="13616" max="13616" width="9.875" style="6" customWidth="1"/>
    <col min="13617" max="13617" width="7.75" style="6" customWidth="1"/>
    <col min="13618" max="13618" width="9.375" style="6" customWidth="1"/>
    <col min="13619" max="13619" width="9" style="6"/>
    <col min="13620" max="13620" width="5.875" style="6" customWidth="1"/>
    <col min="13621" max="13621" width="7.125" style="6" customWidth="1"/>
    <col min="13622" max="13622" width="8.125" style="6" customWidth="1"/>
    <col min="13623" max="13623" width="10.25" style="6" customWidth="1"/>
    <col min="13624" max="13844" width="9" style="6"/>
    <col min="13845" max="13845" width="36.875" style="6" bestFit="1" customWidth="1"/>
    <col min="13846" max="13846" width="7.125" style="6" customWidth="1"/>
    <col min="13847" max="13847" width="6" style="6" customWidth="1"/>
    <col min="13848" max="13848" width="5.75" style="6" customWidth="1"/>
    <col min="13849" max="13849" width="10.5" style="6" customWidth="1"/>
    <col min="13850" max="13850" width="7.5" style="6" customWidth="1"/>
    <col min="13851" max="13851" width="6.375" style="6" customWidth="1"/>
    <col min="13852" max="13852" width="6.5" style="6" customWidth="1"/>
    <col min="13853" max="13853" width="6.375" style="6" customWidth="1"/>
    <col min="13854" max="13854" width="7.875" style="6" customWidth="1"/>
    <col min="13855" max="13855" width="7.75" style="6" customWidth="1"/>
    <col min="13856" max="13859" width="6.5" style="6" customWidth="1"/>
    <col min="13860" max="13860" width="6.875" style="6" customWidth="1"/>
    <col min="13861" max="13861" width="9" style="6"/>
    <col min="13862" max="13862" width="6.125" style="6" customWidth="1"/>
    <col min="13863" max="13863" width="7.5" style="6" customWidth="1"/>
    <col min="13864" max="13864" width="7.625" style="6" customWidth="1"/>
    <col min="13865" max="13865" width="7.75" style="6" customWidth="1"/>
    <col min="13866" max="13866" width="10.125" style="6" bestFit="1" customWidth="1"/>
    <col min="13867" max="13867" width="12" style="6" customWidth="1"/>
    <col min="13868" max="13868" width="10.25" style="6" bestFit="1" customWidth="1"/>
    <col min="13869" max="13869" width="8.75" style="6" bestFit="1" customWidth="1"/>
    <col min="13870" max="13870" width="7.75" style="6" customWidth="1"/>
    <col min="13871" max="13871" width="9.125" style="6" customWidth="1"/>
    <col min="13872" max="13872" width="9.875" style="6" customWidth="1"/>
    <col min="13873" max="13873" width="7.75" style="6" customWidth="1"/>
    <col min="13874" max="13874" width="9.375" style="6" customWidth="1"/>
    <col min="13875" max="13875" width="9" style="6"/>
    <col min="13876" max="13876" width="5.875" style="6" customWidth="1"/>
    <col min="13877" max="13877" width="7.125" style="6" customWidth="1"/>
    <col min="13878" max="13878" width="8.125" style="6" customWidth="1"/>
    <col min="13879" max="13879" width="10.25" style="6" customWidth="1"/>
    <col min="13880" max="14100" width="9" style="6"/>
    <col min="14101" max="14101" width="36.875" style="6" bestFit="1" customWidth="1"/>
    <col min="14102" max="14102" width="7.125" style="6" customWidth="1"/>
    <col min="14103" max="14103" width="6" style="6" customWidth="1"/>
    <col min="14104" max="14104" width="5.75" style="6" customWidth="1"/>
    <col min="14105" max="14105" width="10.5" style="6" customWidth="1"/>
    <col min="14106" max="14106" width="7.5" style="6" customWidth="1"/>
    <col min="14107" max="14107" width="6.375" style="6" customWidth="1"/>
    <col min="14108" max="14108" width="6.5" style="6" customWidth="1"/>
    <col min="14109" max="14109" width="6.375" style="6" customWidth="1"/>
    <col min="14110" max="14110" width="7.875" style="6" customWidth="1"/>
    <col min="14111" max="14111" width="7.75" style="6" customWidth="1"/>
    <col min="14112" max="14115" width="6.5" style="6" customWidth="1"/>
    <col min="14116" max="14116" width="6.875" style="6" customWidth="1"/>
    <col min="14117" max="14117" width="9" style="6"/>
    <col min="14118" max="14118" width="6.125" style="6" customWidth="1"/>
    <col min="14119" max="14119" width="7.5" style="6" customWidth="1"/>
    <col min="14120" max="14120" width="7.625" style="6" customWidth="1"/>
    <col min="14121" max="14121" width="7.75" style="6" customWidth="1"/>
    <col min="14122" max="14122" width="10.125" style="6" bestFit="1" customWidth="1"/>
    <col min="14123" max="14123" width="12" style="6" customWidth="1"/>
    <col min="14124" max="14124" width="10.25" style="6" bestFit="1" customWidth="1"/>
    <col min="14125" max="14125" width="8.75" style="6" bestFit="1" customWidth="1"/>
    <col min="14126" max="14126" width="7.75" style="6" customWidth="1"/>
    <col min="14127" max="14127" width="9.125" style="6" customWidth="1"/>
    <col min="14128" max="14128" width="9.875" style="6" customWidth="1"/>
    <col min="14129" max="14129" width="7.75" style="6" customWidth="1"/>
    <col min="14130" max="14130" width="9.375" style="6" customWidth="1"/>
    <col min="14131" max="14131" width="9" style="6"/>
    <col min="14132" max="14132" width="5.875" style="6" customWidth="1"/>
    <col min="14133" max="14133" width="7.125" style="6" customWidth="1"/>
    <col min="14134" max="14134" width="8.125" style="6" customWidth="1"/>
    <col min="14135" max="14135" width="10.25" style="6" customWidth="1"/>
    <col min="14136" max="14356" width="9" style="6"/>
    <col min="14357" max="14357" width="36.875" style="6" bestFit="1" customWidth="1"/>
    <col min="14358" max="14358" width="7.125" style="6" customWidth="1"/>
    <col min="14359" max="14359" width="6" style="6" customWidth="1"/>
    <col min="14360" max="14360" width="5.75" style="6" customWidth="1"/>
    <col min="14361" max="14361" width="10.5" style="6" customWidth="1"/>
    <col min="14362" max="14362" width="7.5" style="6" customWidth="1"/>
    <col min="14363" max="14363" width="6.375" style="6" customWidth="1"/>
    <col min="14364" max="14364" width="6.5" style="6" customWidth="1"/>
    <col min="14365" max="14365" width="6.375" style="6" customWidth="1"/>
    <col min="14366" max="14366" width="7.875" style="6" customWidth="1"/>
    <col min="14367" max="14367" width="7.75" style="6" customWidth="1"/>
    <col min="14368" max="14371" width="6.5" style="6" customWidth="1"/>
    <col min="14372" max="14372" width="6.875" style="6" customWidth="1"/>
    <col min="14373" max="14373" width="9" style="6"/>
    <col min="14374" max="14374" width="6.125" style="6" customWidth="1"/>
    <col min="14375" max="14375" width="7.5" style="6" customWidth="1"/>
    <col min="14376" max="14376" width="7.625" style="6" customWidth="1"/>
    <col min="14377" max="14377" width="7.75" style="6" customWidth="1"/>
    <col min="14378" max="14378" width="10.125" style="6" bestFit="1" customWidth="1"/>
    <col min="14379" max="14379" width="12" style="6" customWidth="1"/>
    <col min="14380" max="14380" width="10.25" style="6" bestFit="1" customWidth="1"/>
    <col min="14381" max="14381" width="8.75" style="6" bestFit="1" customWidth="1"/>
    <col min="14382" max="14382" width="7.75" style="6" customWidth="1"/>
    <col min="14383" max="14383" width="9.125" style="6" customWidth="1"/>
    <col min="14384" max="14384" width="9.875" style="6" customWidth="1"/>
    <col min="14385" max="14385" width="7.75" style="6" customWidth="1"/>
    <col min="14386" max="14386" width="9.375" style="6" customWidth="1"/>
    <col min="14387" max="14387" width="9" style="6"/>
    <col min="14388" max="14388" width="5.875" style="6" customWidth="1"/>
    <col min="14389" max="14389" width="7.125" style="6" customWidth="1"/>
    <col min="14390" max="14390" width="8.125" style="6" customWidth="1"/>
    <col min="14391" max="14391" width="10.25" style="6" customWidth="1"/>
    <col min="14392" max="14612" width="9" style="6"/>
    <col min="14613" max="14613" width="36.875" style="6" bestFit="1" customWidth="1"/>
    <col min="14614" max="14614" width="7.125" style="6" customWidth="1"/>
    <col min="14615" max="14615" width="6" style="6" customWidth="1"/>
    <col min="14616" max="14616" width="5.75" style="6" customWidth="1"/>
    <col min="14617" max="14617" width="10.5" style="6" customWidth="1"/>
    <col min="14618" max="14618" width="7.5" style="6" customWidth="1"/>
    <col min="14619" max="14619" width="6.375" style="6" customWidth="1"/>
    <col min="14620" max="14620" width="6.5" style="6" customWidth="1"/>
    <col min="14621" max="14621" width="6.375" style="6" customWidth="1"/>
    <col min="14622" max="14622" width="7.875" style="6" customWidth="1"/>
    <col min="14623" max="14623" width="7.75" style="6" customWidth="1"/>
    <col min="14624" max="14627" width="6.5" style="6" customWidth="1"/>
    <col min="14628" max="14628" width="6.875" style="6" customWidth="1"/>
    <col min="14629" max="14629" width="9" style="6"/>
    <col min="14630" max="14630" width="6.125" style="6" customWidth="1"/>
    <col min="14631" max="14631" width="7.5" style="6" customWidth="1"/>
    <col min="14632" max="14632" width="7.625" style="6" customWidth="1"/>
    <col min="14633" max="14633" width="7.75" style="6" customWidth="1"/>
    <col min="14634" max="14634" width="10.125" style="6" bestFit="1" customWidth="1"/>
    <col min="14635" max="14635" width="12" style="6" customWidth="1"/>
    <col min="14636" max="14636" width="10.25" style="6" bestFit="1" customWidth="1"/>
    <col min="14637" max="14637" width="8.75" style="6" bestFit="1" customWidth="1"/>
    <col min="14638" max="14638" width="7.75" style="6" customWidth="1"/>
    <col min="14639" max="14639" width="9.125" style="6" customWidth="1"/>
    <col min="14640" max="14640" width="9.875" style="6" customWidth="1"/>
    <col min="14641" max="14641" width="7.75" style="6" customWidth="1"/>
    <col min="14642" max="14642" width="9.375" style="6" customWidth="1"/>
    <col min="14643" max="14643" width="9" style="6"/>
    <col min="14644" max="14644" width="5.875" style="6" customWidth="1"/>
    <col min="14645" max="14645" width="7.125" style="6" customWidth="1"/>
    <col min="14646" max="14646" width="8.125" style="6" customWidth="1"/>
    <col min="14647" max="14647" width="10.25" style="6" customWidth="1"/>
    <col min="14648" max="14868" width="9" style="6"/>
    <col min="14869" max="14869" width="36.875" style="6" bestFit="1" customWidth="1"/>
    <col min="14870" max="14870" width="7.125" style="6" customWidth="1"/>
    <col min="14871" max="14871" width="6" style="6" customWidth="1"/>
    <col min="14872" max="14872" width="5.75" style="6" customWidth="1"/>
    <col min="14873" max="14873" width="10.5" style="6" customWidth="1"/>
    <col min="14874" max="14874" width="7.5" style="6" customWidth="1"/>
    <col min="14875" max="14875" width="6.375" style="6" customWidth="1"/>
    <col min="14876" max="14876" width="6.5" style="6" customWidth="1"/>
    <col min="14877" max="14877" width="6.375" style="6" customWidth="1"/>
    <col min="14878" max="14878" width="7.875" style="6" customWidth="1"/>
    <col min="14879" max="14879" width="7.75" style="6" customWidth="1"/>
    <col min="14880" max="14883" width="6.5" style="6" customWidth="1"/>
    <col min="14884" max="14884" width="6.875" style="6" customWidth="1"/>
    <col min="14885" max="14885" width="9" style="6"/>
    <col min="14886" max="14886" width="6.125" style="6" customWidth="1"/>
    <col min="14887" max="14887" width="7.5" style="6" customWidth="1"/>
    <col min="14888" max="14888" width="7.625" style="6" customWidth="1"/>
    <col min="14889" max="14889" width="7.75" style="6" customWidth="1"/>
    <col min="14890" max="14890" width="10.125" style="6" bestFit="1" customWidth="1"/>
    <col min="14891" max="14891" width="12" style="6" customWidth="1"/>
    <col min="14892" max="14892" width="10.25" style="6" bestFit="1" customWidth="1"/>
    <col min="14893" max="14893" width="8.75" style="6" bestFit="1" customWidth="1"/>
    <col min="14894" max="14894" width="7.75" style="6" customWidth="1"/>
    <col min="14895" max="14895" width="9.125" style="6" customWidth="1"/>
    <col min="14896" max="14896" width="9.875" style="6" customWidth="1"/>
    <col min="14897" max="14897" width="7.75" style="6" customWidth="1"/>
    <col min="14898" max="14898" width="9.375" style="6" customWidth="1"/>
    <col min="14899" max="14899" width="9" style="6"/>
    <col min="14900" max="14900" width="5.875" style="6" customWidth="1"/>
    <col min="14901" max="14901" width="7.125" style="6" customWidth="1"/>
    <col min="14902" max="14902" width="8.125" style="6" customWidth="1"/>
    <col min="14903" max="14903" width="10.25" style="6" customWidth="1"/>
    <col min="14904" max="15124" width="9" style="6"/>
    <col min="15125" max="15125" width="36.875" style="6" bestFit="1" customWidth="1"/>
    <col min="15126" max="15126" width="7.125" style="6" customWidth="1"/>
    <col min="15127" max="15127" width="6" style="6" customWidth="1"/>
    <col min="15128" max="15128" width="5.75" style="6" customWidth="1"/>
    <col min="15129" max="15129" width="10.5" style="6" customWidth="1"/>
    <col min="15130" max="15130" width="7.5" style="6" customWidth="1"/>
    <col min="15131" max="15131" width="6.375" style="6" customWidth="1"/>
    <col min="15132" max="15132" width="6.5" style="6" customWidth="1"/>
    <col min="15133" max="15133" width="6.375" style="6" customWidth="1"/>
    <col min="15134" max="15134" width="7.875" style="6" customWidth="1"/>
    <col min="15135" max="15135" width="7.75" style="6" customWidth="1"/>
    <col min="15136" max="15139" width="6.5" style="6" customWidth="1"/>
    <col min="15140" max="15140" width="6.875" style="6" customWidth="1"/>
    <col min="15141" max="15141" width="9" style="6"/>
    <col min="15142" max="15142" width="6.125" style="6" customWidth="1"/>
    <col min="15143" max="15143" width="7.5" style="6" customWidth="1"/>
    <col min="15144" max="15144" width="7.625" style="6" customWidth="1"/>
    <col min="15145" max="15145" width="7.75" style="6" customWidth="1"/>
    <col min="15146" max="15146" width="10.125" style="6" bestFit="1" customWidth="1"/>
    <col min="15147" max="15147" width="12" style="6" customWidth="1"/>
    <col min="15148" max="15148" width="10.25" style="6" bestFit="1" customWidth="1"/>
    <col min="15149" max="15149" width="8.75" style="6" bestFit="1" customWidth="1"/>
    <col min="15150" max="15150" width="7.75" style="6" customWidth="1"/>
    <col min="15151" max="15151" width="9.125" style="6" customWidth="1"/>
    <col min="15152" max="15152" width="9.875" style="6" customWidth="1"/>
    <col min="15153" max="15153" width="7.75" style="6" customWidth="1"/>
    <col min="15154" max="15154" width="9.375" style="6" customWidth="1"/>
    <col min="15155" max="15155" width="9" style="6"/>
    <col min="15156" max="15156" width="5.875" style="6" customWidth="1"/>
    <col min="15157" max="15157" width="7.125" style="6" customWidth="1"/>
    <col min="15158" max="15158" width="8.125" style="6" customWidth="1"/>
    <col min="15159" max="15159" width="10.25" style="6" customWidth="1"/>
    <col min="15160" max="15380" width="9" style="6"/>
    <col min="15381" max="15381" width="36.875" style="6" bestFit="1" customWidth="1"/>
    <col min="15382" max="15382" width="7.125" style="6" customWidth="1"/>
    <col min="15383" max="15383" width="6" style="6" customWidth="1"/>
    <col min="15384" max="15384" width="5.75" style="6" customWidth="1"/>
    <col min="15385" max="15385" width="10.5" style="6" customWidth="1"/>
    <col min="15386" max="15386" width="7.5" style="6" customWidth="1"/>
    <col min="15387" max="15387" width="6.375" style="6" customWidth="1"/>
    <col min="15388" max="15388" width="6.5" style="6" customWidth="1"/>
    <col min="15389" max="15389" width="6.375" style="6" customWidth="1"/>
    <col min="15390" max="15390" width="7.875" style="6" customWidth="1"/>
    <col min="15391" max="15391" width="7.75" style="6" customWidth="1"/>
    <col min="15392" max="15395" width="6.5" style="6" customWidth="1"/>
    <col min="15396" max="15396" width="6.875" style="6" customWidth="1"/>
    <col min="15397" max="15397" width="9" style="6"/>
    <col min="15398" max="15398" width="6.125" style="6" customWidth="1"/>
    <col min="15399" max="15399" width="7.5" style="6" customWidth="1"/>
    <col min="15400" max="15400" width="7.625" style="6" customWidth="1"/>
    <col min="15401" max="15401" width="7.75" style="6" customWidth="1"/>
    <col min="15402" max="15402" width="10.125" style="6" bestFit="1" customWidth="1"/>
    <col min="15403" max="15403" width="12" style="6" customWidth="1"/>
    <col min="15404" max="15404" width="10.25" style="6" bestFit="1" customWidth="1"/>
    <col min="15405" max="15405" width="8.75" style="6" bestFit="1" customWidth="1"/>
    <col min="15406" max="15406" width="7.75" style="6" customWidth="1"/>
    <col min="15407" max="15407" width="9.125" style="6" customWidth="1"/>
    <col min="15408" max="15408" width="9.875" style="6" customWidth="1"/>
    <col min="15409" max="15409" width="7.75" style="6" customWidth="1"/>
    <col min="15410" max="15410" width="9.375" style="6" customWidth="1"/>
    <col min="15411" max="15411" width="9" style="6"/>
    <col min="15412" max="15412" width="5.875" style="6" customWidth="1"/>
    <col min="15413" max="15413" width="7.125" style="6" customWidth="1"/>
    <col min="15414" max="15414" width="8.125" style="6" customWidth="1"/>
    <col min="15415" max="15415" width="10.25" style="6" customWidth="1"/>
    <col min="15416" max="15636" width="9" style="6"/>
    <col min="15637" max="15637" width="36.875" style="6" bestFit="1" customWidth="1"/>
    <col min="15638" max="15638" width="7.125" style="6" customWidth="1"/>
    <col min="15639" max="15639" width="6" style="6" customWidth="1"/>
    <col min="15640" max="15640" width="5.75" style="6" customWidth="1"/>
    <col min="15641" max="15641" width="10.5" style="6" customWidth="1"/>
    <col min="15642" max="15642" width="7.5" style="6" customWidth="1"/>
    <col min="15643" max="15643" width="6.375" style="6" customWidth="1"/>
    <col min="15644" max="15644" width="6.5" style="6" customWidth="1"/>
    <col min="15645" max="15645" width="6.375" style="6" customWidth="1"/>
    <col min="15646" max="15646" width="7.875" style="6" customWidth="1"/>
    <col min="15647" max="15647" width="7.75" style="6" customWidth="1"/>
    <col min="15648" max="15651" width="6.5" style="6" customWidth="1"/>
    <col min="15652" max="15652" width="6.875" style="6" customWidth="1"/>
    <col min="15653" max="15653" width="9" style="6"/>
    <col min="15654" max="15654" width="6.125" style="6" customWidth="1"/>
    <col min="15655" max="15655" width="7.5" style="6" customWidth="1"/>
    <col min="15656" max="15656" width="7.625" style="6" customWidth="1"/>
    <col min="15657" max="15657" width="7.75" style="6" customWidth="1"/>
    <col min="15658" max="15658" width="10.125" style="6" bestFit="1" customWidth="1"/>
    <col min="15659" max="15659" width="12" style="6" customWidth="1"/>
    <col min="15660" max="15660" width="10.25" style="6" bestFit="1" customWidth="1"/>
    <col min="15661" max="15661" width="8.75" style="6" bestFit="1" customWidth="1"/>
    <col min="15662" max="15662" width="7.75" style="6" customWidth="1"/>
    <col min="15663" max="15663" width="9.125" style="6" customWidth="1"/>
    <col min="15664" max="15664" width="9.875" style="6" customWidth="1"/>
    <col min="15665" max="15665" width="7.75" style="6" customWidth="1"/>
    <col min="15666" max="15666" width="9.375" style="6" customWidth="1"/>
    <col min="15667" max="15667" width="9" style="6"/>
    <col min="15668" max="15668" width="5.875" style="6" customWidth="1"/>
    <col min="15669" max="15669" width="7.125" style="6" customWidth="1"/>
    <col min="15670" max="15670" width="8.125" style="6" customWidth="1"/>
    <col min="15671" max="15671" width="10.25" style="6" customWidth="1"/>
    <col min="15672" max="15892" width="9" style="6"/>
    <col min="15893" max="15893" width="36.875" style="6" bestFit="1" customWidth="1"/>
    <col min="15894" max="15894" width="7.125" style="6" customWidth="1"/>
    <col min="15895" max="15895" width="6" style="6" customWidth="1"/>
    <col min="15896" max="15896" width="5.75" style="6" customWidth="1"/>
    <col min="15897" max="15897" width="10.5" style="6" customWidth="1"/>
    <col min="15898" max="15898" width="7.5" style="6" customWidth="1"/>
    <col min="15899" max="15899" width="6.375" style="6" customWidth="1"/>
    <col min="15900" max="15900" width="6.5" style="6" customWidth="1"/>
    <col min="15901" max="15901" width="6.375" style="6" customWidth="1"/>
    <col min="15902" max="15902" width="7.875" style="6" customWidth="1"/>
    <col min="15903" max="15903" width="7.75" style="6" customWidth="1"/>
    <col min="15904" max="15907" width="6.5" style="6" customWidth="1"/>
    <col min="15908" max="15908" width="6.875" style="6" customWidth="1"/>
    <col min="15909" max="15909" width="9" style="6"/>
    <col min="15910" max="15910" width="6.125" style="6" customWidth="1"/>
    <col min="15911" max="15911" width="7.5" style="6" customWidth="1"/>
    <col min="15912" max="15912" width="7.625" style="6" customWidth="1"/>
    <col min="15913" max="15913" width="7.75" style="6" customWidth="1"/>
    <col min="15914" max="15914" width="10.125" style="6" bestFit="1" customWidth="1"/>
    <col min="15915" max="15915" width="12" style="6" customWidth="1"/>
    <col min="15916" max="15916" width="10.25" style="6" bestFit="1" customWidth="1"/>
    <col min="15917" max="15917" width="8.75" style="6" bestFit="1" customWidth="1"/>
    <col min="15918" max="15918" width="7.75" style="6" customWidth="1"/>
    <col min="15919" max="15919" width="9.125" style="6" customWidth="1"/>
    <col min="15920" max="15920" width="9.875" style="6" customWidth="1"/>
    <col min="15921" max="15921" width="7.75" style="6" customWidth="1"/>
    <col min="15922" max="15922" width="9.375" style="6" customWidth="1"/>
    <col min="15923" max="15923" width="9" style="6"/>
    <col min="15924" max="15924" width="5.875" style="6" customWidth="1"/>
    <col min="15925" max="15925" width="7.125" style="6" customWidth="1"/>
    <col min="15926" max="15926" width="8.125" style="6" customWidth="1"/>
    <col min="15927" max="15927" width="10.25" style="6" customWidth="1"/>
    <col min="15928" max="16148" width="9" style="6"/>
    <col min="16149" max="16149" width="36.875" style="6" bestFit="1" customWidth="1"/>
    <col min="16150" max="16150" width="7.125" style="6" customWidth="1"/>
    <col min="16151" max="16151" width="6" style="6" customWidth="1"/>
    <col min="16152" max="16152" width="5.75" style="6" customWidth="1"/>
    <col min="16153" max="16153" width="10.5" style="6" customWidth="1"/>
    <col min="16154" max="16154" width="7.5" style="6" customWidth="1"/>
    <col min="16155" max="16155" width="6.375" style="6" customWidth="1"/>
    <col min="16156" max="16156" width="6.5" style="6" customWidth="1"/>
    <col min="16157" max="16157" width="6.375" style="6" customWidth="1"/>
    <col min="16158" max="16158" width="7.875" style="6" customWidth="1"/>
    <col min="16159" max="16159" width="7.75" style="6" customWidth="1"/>
    <col min="16160" max="16163" width="6.5" style="6" customWidth="1"/>
    <col min="16164" max="16164" width="6.875" style="6" customWidth="1"/>
    <col min="16165" max="16165" width="9" style="6"/>
    <col min="16166" max="16166" width="6.125" style="6" customWidth="1"/>
    <col min="16167" max="16167" width="7.5" style="6" customWidth="1"/>
    <col min="16168" max="16168" width="7.625" style="6" customWidth="1"/>
    <col min="16169" max="16169" width="7.75" style="6" customWidth="1"/>
    <col min="16170" max="16170" width="10.125" style="6" bestFit="1" customWidth="1"/>
    <col min="16171" max="16171" width="12" style="6" customWidth="1"/>
    <col min="16172" max="16172" width="10.25" style="6" bestFit="1" customWidth="1"/>
    <col min="16173" max="16173" width="8.75" style="6" bestFit="1" customWidth="1"/>
    <col min="16174" max="16174" width="7.75" style="6" customWidth="1"/>
    <col min="16175" max="16175" width="9.125" style="6" customWidth="1"/>
    <col min="16176" max="16176" width="9.875" style="6" customWidth="1"/>
    <col min="16177" max="16177" width="7.75" style="6" customWidth="1"/>
    <col min="16178" max="16178" width="9.375" style="6" customWidth="1"/>
    <col min="16179" max="16179" width="9" style="6"/>
    <col min="16180" max="16180" width="5.875" style="6" customWidth="1"/>
    <col min="16181" max="16181" width="7.125" style="6" customWidth="1"/>
    <col min="16182" max="16182" width="8.125" style="6" customWidth="1"/>
    <col min="16183" max="16183" width="10.25" style="6" customWidth="1"/>
    <col min="16184" max="16384" width="9" style="6"/>
  </cols>
  <sheetData>
    <row r="1" spans="1:102" ht="18.75">
      <c r="BC1" s="23" t="s">
        <v>913</v>
      </c>
    </row>
    <row r="2" spans="1:102" ht="18.75">
      <c r="BC2" s="30" t="s">
        <v>0</v>
      </c>
    </row>
    <row r="3" spans="1:102" ht="18.75">
      <c r="BC3" s="30" t="s">
        <v>925</v>
      </c>
    </row>
    <row r="4" spans="1:102" ht="18.75">
      <c r="A4" s="434" t="s">
        <v>912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4"/>
      <c r="V4" s="434"/>
      <c r="W4" s="434"/>
      <c r="X4" s="434"/>
      <c r="Y4" s="434"/>
      <c r="Z4" s="434"/>
      <c r="AA4" s="434"/>
      <c r="AB4" s="434"/>
      <c r="AC4" s="434"/>
      <c r="AD4" s="434"/>
      <c r="AE4" s="434"/>
      <c r="AF4" s="434"/>
      <c r="AG4" s="434"/>
      <c r="AH4" s="434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29"/>
      <c r="BS4" s="29"/>
      <c r="BT4" s="29"/>
      <c r="BU4" s="29"/>
      <c r="BV4" s="29"/>
      <c r="BW4" s="29"/>
      <c r="BX4" s="29"/>
      <c r="BY4" s="29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</row>
    <row r="5" spans="1:102" s="9" customFormat="1" ht="18.75" customHeight="1">
      <c r="A5" s="433" t="str">
        <f>'10квФ'!A5:T5</f>
        <v>за 3 квартал 2025 года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433"/>
      <c r="AE5" s="433"/>
      <c r="AF5" s="433"/>
      <c r="AG5" s="433"/>
      <c r="AH5" s="433"/>
      <c r="AI5" s="433"/>
      <c r="AJ5" s="433"/>
      <c r="AK5" s="433"/>
      <c r="AL5" s="433"/>
      <c r="AM5" s="433"/>
      <c r="AN5" s="433"/>
      <c r="AO5" s="433"/>
      <c r="AP5" s="433"/>
      <c r="AQ5" s="433"/>
      <c r="AR5" s="433"/>
      <c r="AS5" s="433"/>
      <c r="AT5" s="433"/>
      <c r="AU5" s="433"/>
      <c r="AV5" s="433"/>
      <c r="AW5" s="433"/>
      <c r="AX5" s="433"/>
      <c r="AY5" s="433"/>
      <c r="AZ5" s="433"/>
      <c r="BA5" s="433"/>
      <c r="BB5" s="433"/>
      <c r="BC5" s="433"/>
      <c r="BD5" s="158"/>
      <c r="BE5" s="158"/>
      <c r="BF5" s="158"/>
      <c r="BG5" s="158"/>
      <c r="BH5" s="158"/>
    </row>
    <row r="6" spans="1:102" s="9" customFormat="1" ht="18.75" customHeight="1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8"/>
      <c r="BE6" s="158"/>
      <c r="BF6" s="158"/>
      <c r="BG6" s="158"/>
      <c r="BH6" s="158"/>
    </row>
    <row r="7" spans="1:102" ht="18.75">
      <c r="A7" s="434" t="str">
        <f>'1Ф'!A7:AC7</f>
        <v>Отчет о реализации инвестиционной программы  филиала "Брянскэнергосбыт" ООО "Газпром энергосбыт Брянск"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</row>
    <row r="8" spans="1:102">
      <c r="A8" s="577" t="s">
        <v>160</v>
      </c>
      <c r="B8" s="577"/>
      <c r="C8" s="577"/>
      <c r="D8" s="577"/>
      <c r="E8" s="577"/>
      <c r="F8" s="577"/>
      <c r="G8" s="577"/>
      <c r="H8" s="577"/>
      <c r="I8" s="577"/>
      <c r="J8" s="577"/>
      <c r="K8" s="577"/>
      <c r="L8" s="577"/>
      <c r="M8" s="577"/>
      <c r="N8" s="577"/>
      <c r="O8" s="577"/>
      <c r="P8" s="577"/>
      <c r="Q8" s="577"/>
      <c r="R8" s="577"/>
      <c r="S8" s="577"/>
      <c r="T8" s="577"/>
      <c r="U8" s="577"/>
      <c r="V8" s="577"/>
      <c r="W8" s="577"/>
      <c r="X8" s="577"/>
      <c r="Y8" s="577"/>
      <c r="Z8" s="577"/>
      <c r="AA8" s="577"/>
      <c r="AB8" s="577"/>
      <c r="AC8" s="577"/>
      <c r="AD8" s="577"/>
      <c r="AE8" s="577"/>
      <c r="AF8" s="577"/>
      <c r="AG8" s="577"/>
      <c r="AH8" s="577"/>
      <c r="AI8" s="577"/>
      <c r="AJ8" s="577"/>
      <c r="AK8" s="577"/>
      <c r="AL8" s="577"/>
      <c r="AM8" s="577"/>
      <c r="AN8" s="577"/>
      <c r="AO8" s="577"/>
      <c r="AP8" s="577"/>
      <c r="AQ8" s="577"/>
      <c r="AR8" s="577"/>
      <c r="AS8" s="577"/>
      <c r="AT8" s="577"/>
      <c r="AU8" s="577"/>
      <c r="AV8" s="577"/>
      <c r="AW8" s="577"/>
      <c r="AX8" s="577"/>
      <c r="AY8" s="577"/>
      <c r="AZ8" s="577"/>
      <c r="BA8" s="577"/>
      <c r="BB8" s="577"/>
      <c r="BC8" s="577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</row>
    <row r="9" spans="1:102" ht="18.7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1"/>
      <c r="BD9" s="1"/>
      <c r="BE9" s="29"/>
      <c r="BF9" s="29"/>
      <c r="BG9" s="29"/>
      <c r="BH9" s="1"/>
      <c r="BI9" s="29"/>
      <c r="BJ9" s="29"/>
      <c r="BK9" s="29"/>
      <c r="BL9" s="29"/>
      <c r="BM9" s="29"/>
      <c r="BN9" s="29"/>
      <c r="BO9" s="29"/>
      <c r="BP9" s="30"/>
      <c r="BQ9" s="29"/>
      <c r="BR9" s="1"/>
      <c r="BS9" s="1"/>
      <c r="BT9" s="1"/>
      <c r="BU9" s="29"/>
      <c r="BV9" s="29"/>
      <c r="BW9" s="29"/>
      <c r="BX9" s="29"/>
      <c r="BY9" s="29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</row>
    <row r="10" spans="1:102" ht="18.75">
      <c r="A10" s="434" t="str">
        <f>'1Ф'!A10:AC10</f>
        <v>Год раскрытия информации: 2025 год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  <c r="AH10" s="434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"/>
      <c r="CW10" s="1"/>
      <c r="CX10" s="1"/>
    </row>
    <row r="11" spans="1:102" ht="18.75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"/>
      <c r="CW11" s="1"/>
      <c r="CX11" s="1"/>
    </row>
    <row r="12" spans="1:102" ht="18.75">
      <c r="A12" s="434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4"/>
      <c r="AA12" s="434"/>
      <c r="AB12" s="434"/>
      <c r="AC12" s="434"/>
      <c r="AD12" s="434"/>
      <c r="AE12" s="434"/>
      <c r="AF12" s="434"/>
      <c r="AG12" s="434"/>
      <c r="AH12" s="434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</row>
    <row r="13" spans="1:102">
      <c r="A13" s="578"/>
      <c r="B13" s="578"/>
      <c r="C13" s="578"/>
      <c r="D13" s="578"/>
      <c r="E13" s="578"/>
      <c r="F13" s="578"/>
      <c r="G13" s="578"/>
      <c r="H13" s="578"/>
      <c r="I13" s="578"/>
      <c r="J13" s="578"/>
      <c r="K13" s="578"/>
      <c r="L13" s="578"/>
      <c r="M13" s="578"/>
      <c r="N13" s="578"/>
      <c r="O13" s="578"/>
      <c r="P13" s="578"/>
      <c r="Q13" s="578"/>
      <c r="R13" s="578"/>
      <c r="S13" s="578"/>
      <c r="T13" s="578"/>
      <c r="U13" s="578"/>
      <c r="V13" s="578"/>
      <c r="W13" s="578"/>
      <c r="X13" s="578"/>
      <c r="Y13" s="578"/>
      <c r="Z13" s="578"/>
      <c r="AA13" s="578"/>
      <c r="AB13" s="578"/>
      <c r="AC13" s="578"/>
      <c r="AD13" s="578"/>
      <c r="AE13" s="578"/>
      <c r="AF13" s="578"/>
      <c r="AG13" s="578"/>
      <c r="AH13" s="578"/>
      <c r="AI13" s="578"/>
      <c r="AJ13" s="578"/>
      <c r="AK13" s="578"/>
      <c r="AL13" s="578"/>
      <c r="AM13" s="578"/>
      <c r="AN13" s="578"/>
      <c r="AO13" s="578"/>
      <c r="AP13" s="578"/>
      <c r="AQ13" s="578"/>
      <c r="AR13" s="578"/>
      <c r="AS13" s="578"/>
      <c r="AT13" s="578"/>
      <c r="AU13" s="578"/>
      <c r="AV13" s="578"/>
      <c r="AW13" s="578"/>
      <c r="AX13" s="578"/>
      <c r="AY13" s="578"/>
      <c r="AZ13" s="578"/>
      <c r="BA13" s="578"/>
      <c r="BB13" s="578"/>
      <c r="BC13" s="578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</row>
    <row r="14" spans="1:102">
      <c r="A14" s="581"/>
      <c r="B14" s="581"/>
      <c r="C14" s="581"/>
      <c r="D14" s="581"/>
      <c r="E14" s="581"/>
      <c r="F14" s="581"/>
      <c r="G14" s="581"/>
      <c r="H14" s="581"/>
      <c r="I14" s="581"/>
      <c r="J14" s="581"/>
      <c r="K14" s="581"/>
      <c r="L14" s="581"/>
      <c r="M14" s="581"/>
      <c r="N14" s="581"/>
      <c r="O14" s="581"/>
      <c r="P14" s="581"/>
      <c r="Q14" s="581"/>
      <c r="R14" s="581"/>
      <c r="S14" s="581"/>
      <c r="T14" s="581"/>
      <c r="U14" s="581"/>
      <c r="V14" s="581"/>
      <c r="W14" s="581"/>
      <c r="X14" s="581"/>
      <c r="Y14" s="581"/>
      <c r="Z14" s="581"/>
      <c r="AA14" s="581"/>
      <c r="AB14" s="581"/>
      <c r="AC14" s="581"/>
      <c r="AD14" s="581"/>
      <c r="AE14" s="581"/>
      <c r="AF14" s="581"/>
      <c r="AG14" s="581"/>
      <c r="AH14" s="581"/>
      <c r="AI14" s="581"/>
      <c r="AJ14" s="581"/>
      <c r="AK14" s="581"/>
      <c r="AL14" s="581"/>
      <c r="AM14" s="581"/>
      <c r="AN14" s="581"/>
      <c r="AO14" s="581"/>
      <c r="AP14" s="581"/>
      <c r="AQ14" s="581"/>
      <c r="AR14" s="581"/>
      <c r="AS14" s="581"/>
      <c r="AT14" s="581"/>
      <c r="AU14" s="581"/>
      <c r="AV14" s="581"/>
      <c r="AW14" s="581"/>
      <c r="AX14" s="581"/>
      <c r="AY14" s="581"/>
      <c r="AZ14" s="581"/>
      <c r="BA14" s="581"/>
      <c r="BB14" s="581"/>
      <c r="BC14" s="581"/>
    </row>
    <row r="15" spans="1:102" ht="51.75" customHeight="1">
      <c r="A15" s="442" t="s">
        <v>72</v>
      </c>
      <c r="B15" s="435" t="s">
        <v>20</v>
      </c>
      <c r="C15" s="448" t="s">
        <v>5</v>
      </c>
      <c r="D15" s="442" t="s">
        <v>1040</v>
      </c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442"/>
      <c r="P15" s="442"/>
      <c r="Q15" s="442"/>
      <c r="R15" s="442"/>
      <c r="S15" s="442"/>
      <c r="T15" s="442"/>
      <c r="U15" s="442"/>
      <c r="V15" s="442"/>
      <c r="W15" s="442"/>
      <c r="X15" s="442"/>
      <c r="Y15" s="442"/>
      <c r="Z15" s="442"/>
      <c r="AA15" s="442"/>
      <c r="AB15" s="442"/>
      <c r="AC15" s="442"/>
      <c r="AD15" s="442" t="s">
        <v>1046</v>
      </c>
      <c r="AE15" s="442"/>
      <c r="AF15" s="442"/>
      <c r="AG15" s="442"/>
      <c r="AH15" s="442"/>
      <c r="AI15" s="442"/>
      <c r="AJ15" s="442"/>
      <c r="AK15" s="442"/>
      <c r="AL15" s="442"/>
      <c r="AM15" s="442"/>
      <c r="AN15" s="442"/>
      <c r="AO15" s="442"/>
      <c r="AP15" s="442"/>
      <c r="AQ15" s="442"/>
      <c r="AR15" s="442"/>
      <c r="AS15" s="442"/>
      <c r="AT15" s="442"/>
      <c r="AU15" s="442"/>
      <c r="AV15" s="442"/>
      <c r="AW15" s="442"/>
      <c r="AX15" s="442"/>
      <c r="AY15" s="442"/>
      <c r="AZ15" s="442"/>
      <c r="BA15" s="442"/>
      <c r="BB15" s="442"/>
      <c r="BC15" s="442"/>
    </row>
    <row r="16" spans="1:102" ht="51.75" customHeight="1">
      <c r="A16" s="442"/>
      <c r="B16" s="435"/>
      <c r="C16" s="449"/>
      <c r="D16" s="422" t="s">
        <v>9</v>
      </c>
      <c r="E16" s="462" t="s">
        <v>10</v>
      </c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5"/>
      <c r="Q16" s="565"/>
      <c r="R16" s="565"/>
      <c r="S16" s="565"/>
      <c r="T16" s="565"/>
      <c r="U16" s="565"/>
      <c r="V16" s="565"/>
      <c r="W16" s="565"/>
      <c r="X16" s="565"/>
      <c r="Y16" s="565"/>
      <c r="Z16" s="565"/>
      <c r="AA16" s="565"/>
      <c r="AB16" s="565"/>
      <c r="AC16" s="463"/>
      <c r="AD16" s="422" t="s">
        <v>9</v>
      </c>
      <c r="AE16" s="462" t="s">
        <v>10</v>
      </c>
      <c r="AF16" s="565"/>
      <c r="AG16" s="565"/>
      <c r="AH16" s="565"/>
      <c r="AI16" s="565"/>
      <c r="AJ16" s="565"/>
      <c r="AK16" s="565"/>
      <c r="AL16" s="565"/>
      <c r="AM16" s="565"/>
      <c r="AN16" s="565"/>
      <c r="AO16" s="565"/>
      <c r="AP16" s="565"/>
      <c r="AQ16" s="565"/>
      <c r="AR16" s="565"/>
      <c r="AS16" s="565"/>
      <c r="AT16" s="565"/>
      <c r="AU16" s="565"/>
      <c r="AV16" s="565"/>
      <c r="AW16" s="565"/>
      <c r="AX16" s="565"/>
      <c r="AY16" s="565"/>
      <c r="AZ16" s="565"/>
      <c r="BA16" s="565"/>
      <c r="BB16" s="565"/>
      <c r="BC16" s="463"/>
    </row>
    <row r="17" spans="1:55" ht="22.5" customHeight="1">
      <c r="A17" s="442"/>
      <c r="B17" s="435"/>
      <c r="C17" s="449"/>
      <c r="D17" s="445" t="s">
        <v>14</v>
      </c>
      <c r="E17" s="462" t="s">
        <v>14</v>
      </c>
      <c r="F17" s="565"/>
      <c r="G17" s="565"/>
      <c r="H17" s="565"/>
      <c r="I17" s="463"/>
      <c r="J17" s="566" t="s">
        <v>79</v>
      </c>
      <c r="K17" s="566"/>
      <c r="L17" s="566"/>
      <c r="M17" s="566"/>
      <c r="N17" s="566"/>
      <c r="O17" s="566" t="s">
        <v>80</v>
      </c>
      <c r="P17" s="566"/>
      <c r="Q17" s="566"/>
      <c r="R17" s="566"/>
      <c r="S17" s="566"/>
      <c r="T17" s="566" t="s">
        <v>84</v>
      </c>
      <c r="U17" s="566"/>
      <c r="V17" s="566"/>
      <c r="W17" s="566"/>
      <c r="X17" s="566"/>
      <c r="Y17" s="567" t="s">
        <v>82</v>
      </c>
      <c r="Z17" s="567"/>
      <c r="AA17" s="567"/>
      <c r="AB17" s="567"/>
      <c r="AC17" s="567"/>
      <c r="AD17" s="445" t="s">
        <v>14</v>
      </c>
      <c r="AE17" s="462" t="s">
        <v>14</v>
      </c>
      <c r="AF17" s="565"/>
      <c r="AG17" s="565"/>
      <c r="AH17" s="565"/>
      <c r="AI17" s="463"/>
      <c r="AJ17" s="566" t="s">
        <v>79</v>
      </c>
      <c r="AK17" s="566"/>
      <c r="AL17" s="566"/>
      <c r="AM17" s="566"/>
      <c r="AN17" s="566"/>
      <c r="AO17" s="566" t="s">
        <v>80</v>
      </c>
      <c r="AP17" s="566"/>
      <c r="AQ17" s="566"/>
      <c r="AR17" s="566"/>
      <c r="AS17" s="566"/>
      <c r="AT17" s="566" t="s">
        <v>84</v>
      </c>
      <c r="AU17" s="566"/>
      <c r="AV17" s="566"/>
      <c r="AW17" s="566"/>
      <c r="AX17" s="566"/>
      <c r="AY17" s="567" t="s">
        <v>82</v>
      </c>
      <c r="AZ17" s="567"/>
      <c r="BA17" s="567"/>
      <c r="BB17" s="567"/>
      <c r="BC17" s="567"/>
    </row>
    <row r="18" spans="1:55" ht="194.25" customHeight="1">
      <c r="A18" s="442"/>
      <c r="B18" s="435"/>
      <c r="C18" s="450"/>
      <c r="D18" s="447"/>
      <c r="E18" s="256" t="s">
        <v>927</v>
      </c>
      <c r="F18" s="256" t="s">
        <v>165</v>
      </c>
      <c r="G18" s="256" t="s">
        <v>166</v>
      </c>
      <c r="H18" s="256" t="s">
        <v>24</v>
      </c>
      <c r="I18" s="256" t="s">
        <v>167</v>
      </c>
      <c r="J18" s="256" t="s">
        <v>927</v>
      </c>
      <c r="K18" s="256" t="s">
        <v>165</v>
      </c>
      <c r="L18" s="256" t="s">
        <v>166</v>
      </c>
      <c r="M18" s="256" t="s">
        <v>24</v>
      </c>
      <c r="N18" s="256" t="s">
        <v>167</v>
      </c>
      <c r="O18" s="256" t="s">
        <v>927</v>
      </c>
      <c r="P18" s="256" t="s">
        <v>165</v>
      </c>
      <c r="Q18" s="256" t="s">
        <v>166</v>
      </c>
      <c r="R18" s="256" t="s">
        <v>24</v>
      </c>
      <c r="S18" s="256" t="s">
        <v>167</v>
      </c>
      <c r="T18" s="256" t="s">
        <v>927</v>
      </c>
      <c r="U18" s="256" t="s">
        <v>165</v>
      </c>
      <c r="V18" s="256" t="s">
        <v>166</v>
      </c>
      <c r="W18" s="256" t="s">
        <v>24</v>
      </c>
      <c r="X18" s="256" t="s">
        <v>167</v>
      </c>
      <c r="Y18" s="256" t="s">
        <v>927</v>
      </c>
      <c r="Z18" s="256" t="s">
        <v>165</v>
      </c>
      <c r="AA18" s="256" t="s">
        <v>166</v>
      </c>
      <c r="AB18" s="256" t="s">
        <v>24</v>
      </c>
      <c r="AC18" s="256" t="s">
        <v>167</v>
      </c>
      <c r="AD18" s="447"/>
      <c r="AE18" s="256" t="s">
        <v>927</v>
      </c>
      <c r="AF18" s="256" t="s">
        <v>165</v>
      </c>
      <c r="AG18" s="256" t="s">
        <v>166</v>
      </c>
      <c r="AH18" s="256" t="s">
        <v>24</v>
      </c>
      <c r="AI18" s="256" t="s">
        <v>167</v>
      </c>
      <c r="AJ18" s="256" t="s">
        <v>927</v>
      </c>
      <c r="AK18" s="256" t="s">
        <v>165</v>
      </c>
      <c r="AL18" s="256" t="s">
        <v>166</v>
      </c>
      <c r="AM18" s="256" t="s">
        <v>24</v>
      </c>
      <c r="AN18" s="256" t="s">
        <v>167</v>
      </c>
      <c r="AO18" s="256" t="s">
        <v>927</v>
      </c>
      <c r="AP18" s="256" t="s">
        <v>165</v>
      </c>
      <c r="AQ18" s="256" t="s">
        <v>166</v>
      </c>
      <c r="AR18" s="256" t="s">
        <v>24</v>
      </c>
      <c r="AS18" s="256" t="s">
        <v>167</v>
      </c>
      <c r="AT18" s="256" t="s">
        <v>927</v>
      </c>
      <c r="AU18" s="256" t="s">
        <v>165</v>
      </c>
      <c r="AV18" s="256" t="s">
        <v>166</v>
      </c>
      <c r="AW18" s="256" t="s">
        <v>24</v>
      </c>
      <c r="AX18" s="256" t="s">
        <v>167</v>
      </c>
      <c r="AY18" s="256" t="s">
        <v>927</v>
      </c>
      <c r="AZ18" s="256" t="s">
        <v>165</v>
      </c>
      <c r="BA18" s="256" t="s">
        <v>166</v>
      </c>
      <c r="BB18" s="256" t="s">
        <v>24</v>
      </c>
      <c r="BC18" s="256" t="s">
        <v>167</v>
      </c>
    </row>
    <row r="19" spans="1:55" s="28" customFormat="1">
      <c r="A19" s="221">
        <v>1</v>
      </c>
      <c r="B19" s="222">
        <v>2</v>
      </c>
      <c r="C19" s="222">
        <f>B19+1</f>
        <v>3</v>
      </c>
      <c r="D19" s="222">
        <v>4</v>
      </c>
      <c r="E19" s="222" t="s">
        <v>88</v>
      </c>
      <c r="F19" s="222" t="s">
        <v>89</v>
      </c>
      <c r="G19" s="222" t="s">
        <v>90</v>
      </c>
      <c r="H19" s="222" t="s">
        <v>91</v>
      </c>
      <c r="I19" s="222" t="s">
        <v>92</v>
      </c>
      <c r="J19" s="222" t="s">
        <v>95</v>
      </c>
      <c r="K19" s="222" t="s">
        <v>96</v>
      </c>
      <c r="L19" s="222" t="s">
        <v>97</v>
      </c>
      <c r="M19" s="222" t="s">
        <v>98</v>
      </c>
      <c r="N19" s="222" t="s">
        <v>99</v>
      </c>
      <c r="O19" s="222" t="s">
        <v>102</v>
      </c>
      <c r="P19" s="222" t="s">
        <v>103</v>
      </c>
      <c r="Q19" s="222" t="s">
        <v>104</v>
      </c>
      <c r="R19" s="222" t="s">
        <v>105</v>
      </c>
      <c r="S19" s="222" t="s">
        <v>106</v>
      </c>
      <c r="T19" s="222" t="s">
        <v>109</v>
      </c>
      <c r="U19" s="222" t="s">
        <v>110</v>
      </c>
      <c r="V19" s="222" t="s">
        <v>111</v>
      </c>
      <c r="W19" s="222" t="s">
        <v>112</v>
      </c>
      <c r="X19" s="222" t="s">
        <v>113</v>
      </c>
      <c r="Y19" s="222" t="s">
        <v>116</v>
      </c>
      <c r="Z19" s="222" t="s">
        <v>117</v>
      </c>
      <c r="AA19" s="222" t="s">
        <v>118</v>
      </c>
      <c r="AB19" s="222" t="s">
        <v>119</v>
      </c>
      <c r="AC19" s="222" t="s">
        <v>120</v>
      </c>
      <c r="AD19" s="222">
        <v>6</v>
      </c>
      <c r="AE19" s="222" t="s">
        <v>161</v>
      </c>
      <c r="AF19" s="222" t="s">
        <v>162</v>
      </c>
      <c r="AG19" s="222" t="s">
        <v>163</v>
      </c>
      <c r="AH19" s="222" t="s">
        <v>164</v>
      </c>
      <c r="AI19" s="222" t="s">
        <v>244</v>
      </c>
      <c r="AJ19" s="222" t="s">
        <v>250</v>
      </c>
      <c r="AK19" s="222" t="s">
        <v>251</v>
      </c>
      <c r="AL19" s="222" t="s">
        <v>252</v>
      </c>
      <c r="AM19" s="222" t="s">
        <v>253</v>
      </c>
      <c r="AN19" s="222" t="s">
        <v>254</v>
      </c>
      <c r="AO19" s="222" t="s">
        <v>255</v>
      </c>
      <c r="AP19" s="222" t="s">
        <v>256</v>
      </c>
      <c r="AQ19" s="222" t="s">
        <v>257</v>
      </c>
      <c r="AR19" s="222" t="s">
        <v>258</v>
      </c>
      <c r="AS19" s="222" t="s">
        <v>259</v>
      </c>
      <c r="AT19" s="222" t="s">
        <v>260</v>
      </c>
      <c r="AU19" s="222" t="s">
        <v>261</v>
      </c>
      <c r="AV19" s="222" t="s">
        <v>262</v>
      </c>
      <c r="AW19" s="222" t="s">
        <v>263</v>
      </c>
      <c r="AX19" s="222" t="s">
        <v>264</v>
      </c>
      <c r="AY19" s="222" t="s">
        <v>265</v>
      </c>
      <c r="AZ19" s="222" t="s">
        <v>266</v>
      </c>
      <c r="BA19" s="222" t="s">
        <v>267</v>
      </c>
      <c r="BB19" s="222" t="s">
        <v>268</v>
      </c>
      <c r="BC19" s="222" t="s">
        <v>269</v>
      </c>
    </row>
    <row r="20" spans="1:55" s="28" customFormat="1" ht="47.25">
      <c r="A20" s="239"/>
      <c r="B20" s="240" t="s">
        <v>170</v>
      </c>
      <c r="C20" s="241" t="s">
        <v>945</v>
      </c>
      <c r="D20" s="246">
        <f t="shared" ref="D20:I20" si="0">D26</f>
        <v>169.608</v>
      </c>
      <c r="E20" s="246">
        <f t="shared" si="0"/>
        <v>104.70664228</v>
      </c>
      <c r="F20" s="246">
        <f t="shared" si="0"/>
        <v>0</v>
      </c>
      <c r="G20" s="246">
        <f t="shared" si="0"/>
        <v>6.1693422799999995</v>
      </c>
      <c r="H20" s="246">
        <f t="shared" si="0"/>
        <v>68.165500000000009</v>
      </c>
      <c r="I20" s="246">
        <f t="shared" si="0"/>
        <v>30.3718</v>
      </c>
      <c r="J20" s="246">
        <f t="shared" ref="J20:N20" si="1">J26</f>
        <v>41.400452279999996</v>
      </c>
      <c r="K20" s="246">
        <f t="shared" si="1"/>
        <v>0</v>
      </c>
      <c r="L20" s="246">
        <f t="shared" si="1"/>
        <v>6.1629522799999998</v>
      </c>
      <c r="M20" s="246">
        <f>M26</f>
        <v>35.237499999999997</v>
      </c>
      <c r="N20" s="246">
        <f t="shared" si="1"/>
        <v>0</v>
      </c>
      <c r="O20" s="246">
        <f>O26</f>
        <v>0</v>
      </c>
      <c r="P20" s="246">
        <f>P26</f>
        <v>0</v>
      </c>
      <c r="Q20" s="246">
        <f>Q26</f>
        <v>0</v>
      </c>
      <c r="R20" s="246">
        <f>R26</f>
        <v>32.461199999999998</v>
      </c>
      <c r="S20" s="246">
        <f>S26</f>
        <v>1.6279999999999999</v>
      </c>
      <c r="T20" s="393">
        <f t="shared" ref="T20:T45" si="2">U20+V20+W20+X20</f>
        <v>29.216989999999999</v>
      </c>
      <c r="U20" s="246">
        <f>U26</f>
        <v>0</v>
      </c>
      <c r="V20" s="246">
        <f t="shared" ref="V20:X20" si="3">V26</f>
        <v>6.3899999999999998E-3</v>
      </c>
      <c r="W20" s="246">
        <f t="shared" si="3"/>
        <v>0.46679999999999999</v>
      </c>
      <c r="X20" s="246">
        <f t="shared" si="3"/>
        <v>28.7438</v>
      </c>
      <c r="Y20" s="246">
        <f>Y26</f>
        <v>0</v>
      </c>
      <c r="Z20" s="246">
        <f>Z26</f>
        <v>0</v>
      </c>
      <c r="AA20" s="246">
        <f>AA26</f>
        <v>0</v>
      </c>
      <c r="AB20" s="246">
        <f>AB26</f>
        <v>0</v>
      </c>
      <c r="AC20" s="246">
        <f>AC26</f>
        <v>0</v>
      </c>
      <c r="AD20" s="247">
        <f t="shared" ref="AD20" si="4">AD26</f>
        <v>146.34</v>
      </c>
      <c r="AE20" s="394">
        <f t="shared" ref="AE20:AE43" si="5">AF20+AG20+AH20+AI20</f>
        <v>85.907199999999989</v>
      </c>
      <c r="AF20" s="394">
        <f t="shared" ref="AF20:AF45" si="6">AK20+AP20+AU20</f>
        <v>0</v>
      </c>
      <c r="AG20" s="394">
        <f>AL20+AQ20+AV20+BA20</f>
        <v>26.994499999999999</v>
      </c>
      <c r="AH20" s="394">
        <f>AM20+AR20+AW20+BB20</f>
        <v>28.540900000000001</v>
      </c>
      <c r="AI20" s="394">
        <f t="shared" ref="AI20:AI42" si="7">AN20+AS20+AX20</f>
        <v>30.3718</v>
      </c>
      <c r="AJ20" s="247">
        <f>AJ26</f>
        <v>0.97970000000000002</v>
      </c>
      <c r="AK20" s="247">
        <f t="shared" ref="AK20:AQ20" si="8">AK26</f>
        <v>0</v>
      </c>
      <c r="AL20" s="247">
        <f t="shared" si="8"/>
        <v>0</v>
      </c>
      <c r="AM20" s="247">
        <f t="shared" si="8"/>
        <v>0.97970000000000002</v>
      </c>
      <c r="AN20" s="247">
        <f t="shared" si="8"/>
        <v>0</v>
      </c>
      <c r="AO20" s="247">
        <f t="shared" si="8"/>
        <v>47.878999999999998</v>
      </c>
      <c r="AP20" s="247">
        <f t="shared" si="8"/>
        <v>0</v>
      </c>
      <c r="AQ20" s="247">
        <f t="shared" si="8"/>
        <v>0</v>
      </c>
      <c r="AR20" s="247">
        <f>AR26</f>
        <v>27.050999999999998</v>
      </c>
      <c r="AS20" s="247">
        <f>AS26</f>
        <v>20.827999999999999</v>
      </c>
      <c r="AT20" s="247">
        <f t="shared" ref="AT20:AW20" si="9">AT26</f>
        <v>37.048499999999997</v>
      </c>
      <c r="AU20" s="247">
        <f t="shared" si="9"/>
        <v>0</v>
      </c>
      <c r="AV20" s="247">
        <f t="shared" si="9"/>
        <v>26.994499999999999</v>
      </c>
      <c r="AW20" s="247">
        <f t="shared" si="9"/>
        <v>0.51019999999999999</v>
      </c>
      <c r="AX20" s="247">
        <f>AX26</f>
        <v>9.5438000000000009</v>
      </c>
      <c r="AY20" s="247">
        <f t="shared" ref="AY20:BC20" si="10">AY26</f>
        <v>0</v>
      </c>
      <c r="AZ20" s="247">
        <f t="shared" si="10"/>
        <v>0</v>
      </c>
      <c r="BA20" s="247">
        <f t="shared" si="10"/>
        <v>0</v>
      </c>
      <c r="BB20" s="247">
        <f t="shared" si="10"/>
        <v>0</v>
      </c>
      <c r="BC20" s="247">
        <f t="shared" si="10"/>
        <v>0</v>
      </c>
    </row>
    <row r="21" spans="1:55" s="28" customFormat="1" ht="31.5" hidden="1">
      <c r="A21" s="239" t="s">
        <v>946</v>
      </c>
      <c r="B21" s="240" t="s">
        <v>947</v>
      </c>
      <c r="C21" s="241" t="s">
        <v>945</v>
      </c>
      <c r="D21" s="246" t="s">
        <v>945</v>
      </c>
      <c r="E21" s="246" t="s">
        <v>945</v>
      </c>
      <c r="F21" s="246" t="s">
        <v>945</v>
      </c>
      <c r="G21" s="246" t="s">
        <v>945</v>
      </c>
      <c r="H21" s="246" t="s">
        <v>945</v>
      </c>
      <c r="I21" s="246" t="s">
        <v>945</v>
      </c>
      <c r="J21" s="246" t="s">
        <v>945</v>
      </c>
      <c r="K21" s="246" t="s">
        <v>945</v>
      </c>
      <c r="L21" s="246" t="s">
        <v>945</v>
      </c>
      <c r="M21" s="246" t="s">
        <v>945</v>
      </c>
      <c r="N21" s="246" t="s">
        <v>945</v>
      </c>
      <c r="O21" s="246" t="s">
        <v>945</v>
      </c>
      <c r="P21" s="246" t="s">
        <v>945</v>
      </c>
      <c r="Q21" s="246" t="s">
        <v>945</v>
      </c>
      <c r="R21" s="246" t="s">
        <v>945</v>
      </c>
      <c r="S21" s="246" t="s">
        <v>945</v>
      </c>
      <c r="T21" s="393" t="e">
        <f t="shared" si="2"/>
        <v>#VALUE!</v>
      </c>
      <c r="U21" s="246" t="s">
        <v>945</v>
      </c>
      <c r="V21" s="246" t="s">
        <v>945</v>
      </c>
      <c r="W21" s="246" t="s">
        <v>945</v>
      </c>
      <c r="X21" s="246" t="s">
        <v>945</v>
      </c>
      <c r="Y21" s="246" t="s">
        <v>945</v>
      </c>
      <c r="Z21" s="246" t="s">
        <v>945</v>
      </c>
      <c r="AA21" s="246" t="s">
        <v>945</v>
      </c>
      <c r="AB21" s="246" t="s">
        <v>945</v>
      </c>
      <c r="AC21" s="246" t="s">
        <v>945</v>
      </c>
      <c r="AD21" s="247" t="s">
        <v>945</v>
      </c>
      <c r="AE21" s="394" t="e">
        <f t="shared" si="5"/>
        <v>#VALUE!</v>
      </c>
      <c r="AF21" s="394" t="e">
        <f t="shared" si="6"/>
        <v>#VALUE!</v>
      </c>
      <c r="AG21" s="394" t="e">
        <f t="shared" ref="AG21:AG42" si="11">AL21+AQ21+AV21</f>
        <v>#VALUE!</v>
      </c>
      <c r="AH21" s="394" t="e">
        <f t="shared" ref="AH21:AH42" si="12">AM21+AR21+AW21</f>
        <v>#VALUE!</v>
      </c>
      <c r="AI21" s="394" t="e">
        <f t="shared" si="7"/>
        <v>#VALUE!</v>
      </c>
      <c r="AJ21" s="247" t="e">
        <f t="shared" ref="AJ21:AN33" si="13">J21/1.2</f>
        <v>#VALUE!</v>
      </c>
      <c r="AK21" s="247" t="e">
        <f t="shared" si="13"/>
        <v>#VALUE!</v>
      </c>
      <c r="AL21" s="247" t="e">
        <f t="shared" si="13"/>
        <v>#VALUE!</v>
      </c>
      <c r="AM21" s="247" t="e">
        <f t="shared" si="13"/>
        <v>#VALUE!</v>
      </c>
      <c r="AN21" s="247" t="e">
        <f t="shared" si="13"/>
        <v>#VALUE!</v>
      </c>
      <c r="AO21" s="247" t="s">
        <v>945</v>
      </c>
      <c r="AP21" s="247" t="s">
        <v>945</v>
      </c>
      <c r="AQ21" s="247" t="s">
        <v>945</v>
      </c>
      <c r="AR21" s="247" t="s">
        <v>945</v>
      </c>
      <c r="AS21" s="247" t="s">
        <v>945</v>
      </c>
      <c r="AT21" s="394" t="e">
        <f t="shared" ref="AT21:AT45" si="14">AU21+AV21+AW21+AX21</f>
        <v>#VALUE!</v>
      </c>
      <c r="AU21" s="247" t="s">
        <v>945</v>
      </c>
      <c r="AV21" s="247" t="s">
        <v>945</v>
      </c>
      <c r="AW21" s="247" t="s">
        <v>945</v>
      </c>
      <c r="AX21" s="247" t="s">
        <v>945</v>
      </c>
      <c r="AY21" s="247" t="s">
        <v>945</v>
      </c>
      <c r="AZ21" s="247" t="s">
        <v>945</v>
      </c>
      <c r="BA21" s="247" t="s">
        <v>945</v>
      </c>
      <c r="BB21" s="247" t="s">
        <v>945</v>
      </c>
      <c r="BC21" s="247" t="s">
        <v>945</v>
      </c>
    </row>
    <row r="22" spans="1:55" s="28" customFormat="1" ht="63" hidden="1">
      <c r="A22" s="239" t="s">
        <v>948</v>
      </c>
      <c r="B22" s="240" t="s">
        <v>949</v>
      </c>
      <c r="C22" s="241" t="s">
        <v>945</v>
      </c>
      <c r="D22" s="246" t="s">
        <v>945</v>
      </c>
      <c r="E22" s="246" t="s">
        <v>945</v>
      </c>
      <c r="F22" s="246" t="s">
        <v>945</v>
      </c>
      <c r="G22" s="246" t="s">
        <v>945</v>
      </c>
      <c r="H22" s="246" t="s">
        <v>945</v>
      </c>
      <c r="I22" s="246" t="s">
        <v>945</v>
      </c>
      <c r="J22" s="246" t="s">
        <v>945</v>
      </c>
      <c r="K22" s="246" t="s">
        <v>945</v>
      </c>
      <c r="L22" s="246" t="s">
        <v>945</v>
      </c>
      <c r="M22" s="246" t="s">
        <v>945</v>
      </c>
      <c r="N22" s="246" t="s">
        <v>945</v>
      </c>
      <c r="O22" s="246" t="s">
        <v>945</v>
      </c>
      <c r="P22" s="246" t="s">
        <v>945</v>
      </c>
      <c r="Q22" s="246" t="s">
        <v>945</v>
      </c>
      <c r="R22" s="246" t="s">
        <v>945</v>
      </c>
      <c r="S22" s="246" t="s">
        <v>945</v>
      </c>
      <c r="T22" s="393" t="e">
        <f t="shared" si="2"/>
        <v>#VALUE!</v>
      </c>
      <c r="U22" s="246" t="s">
        <v>945</v>
      </c>
      <c r="V22" s="246" t="s">
        <v>945</v>
      </c>
      <c r="W22" s="246" t="s">
        <v>945</v>
      </c>
      <c r="X22" s="246" t="s">
        <v>945</v>
      </c>
      <c r="Y22" s="246" t="s">
        <v>945</v>
      </c>
      <c r="Z22" s="246" t="s">
        <v>945</v>
      </c>
      <c r="AA22" s="246" t="s">
        <v>945</v>
      </c>
      <c r="AB22" s="246" t="s">
        <v>945</v>
      </c>
      <c r="AC22" s="246" t="s">
        <v>945</v>
      </c>
      <c r="AD22" s="247" t="s">
        <v>945</v>
      </c>
      <c r="AE22" s="394" t="e">
        <f t="shared" si="5"/>
        <v>#VALUE!</v>
      </c>
      <c r="AF22" s="394" t="e">
        <f t="shared" si="6"/>
        <v>#VALUE!</v>
      </c>
      <c r="AG22" s="394" t="e">
        <f t="shared" si="11"/>
        <v>#VALUE!</v>
      </c>
      <c r="AH22" s="394" t="e">
        <f t="shared" si="12"/>
        <v>#VALUE!</v>
      </c>
      <c r="AI22" s="394" t="e">
        <f t="shared" si="7"/>
        <v>#VALUE!</v>
      </c>
      <c r="AJ22" s="247" t="e">
        <f t="shared" si="13"/>
        <v>#VALUE!</v>
      </c>
      <c r="AK22" s="247" t="e">
        <f t="shared" si="13"/>
        <v>#VALUE!</v>
      </c>
      <c r="AL22" s="247" t="e">
        <f t="shared" si="13"/>
        <v>#VALUE!</v>
      </c>
      <c r="AM22" s="247" t="e">
        <f t="shared" si="13"/>
        <v>#VALUE!</v>
      </c>
      <c r="AN22" s="247" t="e">
        <f t="shared" si="13"/>
        <v>#VALUE!</v>
      </c>
      <c r="AO22" s="247" t="s">
        <v>945</v>
      </c>
      <c r="AP22" s="247" t="s">
        <v>945</v>
      </c>
      <c r="AQ22" s="247" t="s">
        <v>945</v>
      </c>
      <c r="AR22" s="247" t="s">
        <v>945</v>
      </c>
      <c r="AS22" s="247" t="s">
        <v>945</v>
      </c>
      <c r="AT22" s="394" t="e">
        <f t="shared" si="14"/>
        <v>#VALUE!</v>
      </c>
      <c r="AU22" s="247" t="s">
        <v>945</v>
      </c>
      <c r="AV22" s="247" t="s">
        <v>945</v>
      </c>
      <c r="AW22" s="247" t="s">
        <v>945</v>
      </c>
      <c r="AX22" s="247" t="s">
        <v>945</v>
      </c>
      <c r="AY22" s="247" t="s">
        <v>945</v>
      </c>
      <c r="AZ22" s="247" t="s">
        <v>945</v>
      </c>
      <c r="BA22" s="247" t="s">
        <v>945</v>
      </c>
      <c r="BB22" s="247" t="s">
        <v>945</v>
      </c>
      <c r="BC22" s="247" t="s">
        <v>945</v>
      </c>
    </row>
    <row r="23" spans="1:55" s="28" customFormat="1" ht="110.25" hidden="1">
      <c r="A23" s="239" t="s">
        <v>950</v>
      </c>
      <c r="B23" s="240" t="s">
        <v>951</v>
      </c>
      <c r="C23" s="241" t="s">
        <v>945</v>
      </c>
      <c r="D23" s="246" t="s">
        <v>945</v>
      </c>
      <c r="E23" s="246" t="s">
        <v>945</v>
      </c>
      <c r="F23" s="246" t="s">
        <v>945</v>
      </c>
      <c r="G23" s="246" t="s">
        <v>945</v>
      </c>
      <c r="H23" s="246" t="s">
        <v>945</v>
      </c>
      <c r="I23" s="246" t="s">
        <v>945</v>
      </c>
      <c r="J23" s="246" t="s">
        <v>945</v>
      </c>
      <c r="K23" s="246" t="s">
        <v>945</v>
      </c>
      <c r="L23" s="246" t="s">
        <v>945</v>
      </c>
      <c r="M23" s="246" t="s">
        <v>945</v>
      </c>
      <c r="N23" s="246" t="s">
        <v>945</v>
      </c>
      <c r="O23" s="246" t="s">
        <v>945</v>
      </c>
      <c r="P23" s="246" t="s">
        <v>945</v>
      </c>
      <c r="Q23" s="246" t="s">
        <v>945</v>
      </c>
      <c r="R23" s="246" t="s">
        <v>945</v>
      </c>
      <c r="S23" s="246" t="s">
        <v>945</v>
      </c>
      <c r="T23" s="393" t="e">
        <f t="shared" si="2"/>
        <v>#VALUE!</v>
      </c>
      <c r="U23" s="246" t="s">
        <v>945</v>
      </c>
      <c r="V23" s="246" t="s">
        <v>945</v>
      </c>
      <c r="W23" s="246" t="s">
        <v>945</v>
      </c>
      <c r="X23" s="246" t="s">
        <v>945</v>
      </c>
      <c r="Y23" s="246" t="s">
        <v>945</v>
      </c>
      <c r="Z23" s="246" t="s">
        <v>945</v>
      </c>
      <c r="AA23" s="246" t="s">
        <v>945</v>
      </c>
      <c r="AB23" s="246" t="s">
        <v>945</v>
      </c>
      <c r="AC23" s="246" t="s">
        <v>945</v>
      </c>
      <c r="AD23" s="247" t="s">
        <v>945</v>
      </c>
      <c r="AE23" s="394" t="e">
        <f t="shared" si="5"/>
        <v>#VALUE!</v>
      </c>
      <c r="AF23" s="394" t="e">
        <f t="shared" si="6"/>
        <v>#VALUE!</v>
      </c>
      <c r="AG23" s="394" t="e">
        <f t="shared" si="11"/>
        <v>#VALUE!</v>
      </c>
      <c r="AH23" s="394" t="e">
        <f t="shared" si="12"/>
        <v>#VALUE!</v>
      </c>
      <c r="AI23" s="394" t="e">
        <f t="shared" si="7"/>
        <v>#VALUE!</v>
      </c>
      <c r="AJ23" s="247" t="e">
        <f t="shared" si="13"/>
        <v>#VALUE!</v>
      </c>
      <c r="AK23" s="247" t="e">
        <f t="shared" si="13"/>
        <v>#VALUE!</v>
      </c>
      <c r="AL23" s="247" t="e">
        <f t="shared" si="13"/>
        <v>#VALUE!</v>
      </c>
      <c r="AM23" s="247" t="e">
        <f t="shared" si="13"/>
        <v>#VALUE!</v>
      </c>
      <c r="AN23" s="247" t="e">
        <f t="shared" si="13"/>
        <v>#VALUE!</v>
      </c>
      <c r="AO23" s="247" t="s">
        <v>945</v>
      </c>
      <c r="AP23" s="247" t="s">
        <v>945</v>
      </c>
      <c r="AQ23" s="247" t="s">
        <v>945</v>
      </c>
      <c r="AR23" s="247" t="s">
        <v>945</v>
      </c>
      <c r="AS23" s="247" t="s">
        <v>945</v>
      </c>
      <c r="AT23" s="394" t="e">
        <f t="shared" si="14"/>
        <v>#VALUE!</v>
      </c>
      <c r="AU23" s="247" t="s">
        <v>945</v>
      </c>
      <c r="AV23" s="247" t="s">
        <v>945</v>
      </c>
      <c r="AW23" s="247" t="s">
        <v>945</v>
      </c>
      <c r="AX23" s="247" t="s">
        <v>945</v>
      </c>
      <c r="AY23" s="247" t="s">
        <v>945</v>
      </c>
      <c r="AZ23" s="247" t="s">
        <v>945</v>
      </c>
      <c r="BA23" s="247" t="s">
        <v>945</v>
      </c>
      <c r="BB23" s="247" t="s">
        <v>945</v>
      </c>
      <c r="BC23" s="247" t="s">
        <v>945</v>
      </c>
    </row>
    <row r="24" spans="1:55" s="28" customFormat="1" ht="63" hidden="1">
      <c r="A24" s="239" t="s">
        <v>952</v>
      </c>
      <c r="B24" s="240" t="s">
        <v>953</v>
      </c>
      <c r="C24" s="241" t="s">
        <v>945</v>
      </c>
      <c r="D24" s="246" t="s">
        <v>945</v>
      </c>
      <c r="E24" s="246" t="s">
        <v>945</v>
      </c>
      <c r="F24" s="246" t="s">
        <v>945</v>
      </c>
      <c r="G24" s="246" t="s">
        <v>945</v>
      </c>
      <c r="H24" s="246" t="s">
        <v>945</v>
      </c>
      <c r="I24" s="246" t="s">
        <v>945</v>
      </c>
      <c r="J24" s="246" t="s">
        <v>945</v>
      </c>
      <c r="K24" s="246" t="s">
        <v>945</v>
      </c>
      <c r="L24" s="246" t="s">
        <v>945</v>
      </c>
      <c r="M24" s="246" t="s">
        <v>945</v>
      </c>
      <c r="N24" s="246" t="s">
        <v>945</v>
      </c>
      <c r="O24" s="246" t="s">
        <v>945</v>
      </c>
      <c r="P24" s="246" t="s">
        <v>945</v>
      </c>
      <c r="Q24" s="246" t="s">
        <v>945</v>
      </c>
      <c r="R24" s="246" t="s">
        <v>945</v>
      </c>
      <c r="S24" s="246" t="s">
        <v>945</v>
      </c>
      <c r="T24" s="393" t="e">
        <f t="shared" si="2"/>
        <v>#VALUE!</v>
      </c>
      <c r="U24" s="246" t="s">
        <v>945</v>
      </c>
      <c r="V24" s="246" t="s">
        <v>945</v>
      </c>
      <c r="W24" s="246" t="s">
        <v>945</v>
      </c>
      <c r="X24" s="246" t="s">
        <v>945</v>
      </c>
      <c r="Y24" s="246" t="s">
        <v>945</v>
      </c>
      <c r="Z24" s="246" t="s">
        <v>945</v>
      </c>
      <c r="AA24" s="246" t="s">
        <v>945</v>
      </c>
      <c r="AB24" s="246" t="s">
        <v>945</v>
      </c>
      <c r="AC24" s="246" t="s">
        <v>945</v>
      </c>
      <c r="AD24" s="247" t="s">
        <v>945</v>
      </c>
      <c r="AE24" s="394" t="e">
        <f t="shared" si="5"/>
        <v>#VALUE!</v>
      </c>
      <c r="AF24" s="394" t="e">
        <f t="shared" si="6"/>
        <v>#VALUE!</v>
      </c>
      <c r="AG24" s="394" t="e">
        <f t="shared" si="11"/>
        <v>#VALUE!</v>
      </c>
      <c r="AH24" s="394" t="e">
        <f t="shared" si="12"/>
        <v>#VALUE!</v>
      </c>
      <c r="AI24" s="394" t="e">
        <f t="shared" si="7"/>
        <v>#VALUE!</v>
      </c>
      <c r="AJ24" s="247" t="e">
        <f t="shared" si="13"/>
        <v>#VALUE!</v>
      </c>
      <c r="AK24" s="247" t="e">
        <f t="shared" si="13"/>
        <v>#VALUE!</v>
      </c>
      <c r="AL24" s="247" t="e">
        <f t="shared" si="13"/>
        <v>#VALUE!</v>
      </c>
      <c r="AM24" s="247" t="e">
        <f t="shared" si="13"/>
        <v>#VALUE!</v>
      </c>
      <c r="AN24" s="247" t="e">
        <f t="shared" si="13"/>
        <v>#VALUE!</v>
      </c>
      <c r="AO24" s="247" t="s">
        <v>945</v>
      </c>
      <c r="AP24" s="247" t="s">
        <v>945</v>
      </c>
      <c r="AQ24" s="247" t="s">
        <v>945</v>
      </c>
      <c r="AR24" s="247" t="s">
        <v>945</v>
      </c>
      <c r="AS24" s="247" t="s">
        <v>945</v>
      </c>
      <c r="AT24" s="394" t="e">
        <f t="shared" si="14"/>
        <v>#VALUE!</v>
      </c>
      <c r="AU24" s="247" t="s">
        <v>945</v>
      </c>
      <c r="AV24" s="247" t="s">
        <v>945</v>
      </c>
      <c r="AW24" s="247" t="s">
        <v>945</v>
      </c>
      <c r="AX24" s="247" t="s">
        <v>945</v>
      </c>
      <c r="AY24" s="247" t="s">
        <v>945</v>
      </c>
      <c r="AZ24" s="247" t="s">
        <v>945</v>
      </c>
      <c r="BA24" s="247" t="s">
        <v>945</v>
      </c>
      <c r="BB24" s="247" t="s">
        <v>945</v>
      </c>
      <c r="BC24" s="247" t="s">
        <v>945</v>
      </c>
    </row>
    <row r="25" spans="1:55" s="28" customFormat="1" ht="78.75" hidden="1">
      <c r="A25" s="239" t="s">
        <v>954</v>
      </c>
      <c r="B25" s="240" t="s">
        <v>955</v>
      </c>
      <c r="C25" s="241" t="s">
        <v>945</v>
      </c>
      <c r="D25" s="246" t="s">
        <v>945</v>
      </c>
      <c r="E25" s="246" t="s">
        <v>945</v>
      </c>
      <c r="F25" s="246" t="s">
        <v>945</v>
      </c>
      <c r="G25" s="246" t="s">
        <v>945</v>
      </c>
      <c r="H25" s="246" t="s">
        <v>945</v>
      </c>
      <c r="I25" s="246" t="s">
        <v>945</v>
      </c>
      <c r="J25" s="246" t="s">
        <v>945</v>
      </c>
      <c r="K25" s="246" t="s">
        <v>945</v>
      </c>
      <c r="L25" s="246" t="s">
        <v>945</v>
      </c>
      <c r="M25" s="246" t="s">
        <v>945</v>
      </c>
      <c r="N25" s="246" t="s">
        <v>945</v>
      </c>
      <c r="O25" s="246" t="s">
        <v>945</v>
      </c>
      <c r="P25" s="246" t="s">
        <v>945</v>
      </c>
      <c r="Q25" s="246" t="s">
        <v>945</v>
      </c>
      <c r="R25" s="246" t="s">
        <v>945</v>
      </c>
      <c r="S25" s="246" t="s">
        <v>945</v>
      </c>
      <c r="T25" s="393" t="e">
        <f t="shared" si="2"/>
        <v>#VALUE!</v>
      </c>
      <c r="U25" s="246" t="s">
        <v>945</v>
      </c>
      <c r="V25" s="246" t="s">
        <v>945</v>
      </c>
      <c r="W25" s="246" t="s">
        <v>945</v>
      </c>
      <c r="X25" s="246" t="s">
        <v>945</v>
      </c>
      <c r="Y25" s="246" t="s">
        <v>945</v>
      </c>
      <c r="Z25" s="246" t="s">
        <v>945</v>
      </c>
      <c r="AA25" s="246" t="s">
        <v>945</v>
      </c>
      <c r="AB25" s="246" t="s">
        <v>945</v>
      </c>
      <c r="AC25" s="246" t="s">
        <v>945</v>
      </c>
      <c r="AD25" s="247" t="s">
        <v>945</v>
      </c>
      <c r="AE25" s="394" t="e">
        <f t="shared" si="5"/>
        <v>#VALUE!</v>
      </c>
      <c r="AF25" s="394" t="e">
        <f t="shared" si="6"/>
        <v>#VALUE!</v>
      </c>
      <c r="AG25" s="394" t="e">
        <f t="shared" si="11"/>
        <v>#VALUE!</v>
      </c>
      <c r="AH25" s="394" t="e">
        <f t="shared" si="12"/>
        <v>#VALUE!</v>
      </c>
      <c r="AI25" s="394" t="e">
        <f t="shared" si="7"/>
        <v>#VALUE!</v>
      </c>
      <c r="AJ25" s="247" t="e">
        <f t="shared" si="13"/>
        <v>#VALUE!</v>
      </c>
      <c r="AK25" s="247" t="e">
        <f t="shared" si="13"/>
        <v>#VALUE!</v>
      </c>
      <c r="AL25" s="247" t="e">
        <f t="shared" si="13"/>
        <v>#VALUE!</v>
      </c>
      <c r="AM25" s="247" t="e">
        <f t="shared" si="13"/>
        <v>#VALUE!</v>
      </c>
      <c r="AN25" s="247" t="e">
        <f t="shared" si="13"/>
        <v>#VALUE!</v>
      </c>
      <c r="AO25" s="247" t="s">
        <v>945</v>
      </c>
      <c r="AP25" s="247" t="s">
        <v>945</v>
      </c>
      <c r="AQ25" s="247" t="s">
        <v>945</v>
      </c>
      <c r="AR25" s="247" t="s">
        <v>945</v>
      </c>
      <c r="AS25" s="247" t="s">
        <v>945</v>
      </c>
      <c r="AT25" s="394" t="e">
        <f t="shared" si="14"/>
        <v>#VALUE!</v>
      </c>
      <c r="AU25" s="247" t="s">
        <v>945</v>
      </c>
      <c r="AV25" s="247" t="s">
        <v>945</v>
      </c>
      <c r="AW25" s="247" t="s">
        <v>945</v>
      </c>
      <c r="AX25" s="247" t="s">
        <v>945</v>
      </c>
      <c r="AY25" s="247" t="s">
        <v>945</v>
      </c>
      <c r="AZ25" s="247" t="s">
        <v>945</v>
      </c>
      <c r="BA25" s="247" t="s">
        <v>945</v>
      </c>
      <c r="BB25" s="247" t="s">
        <v>945</v>
      </c>
      <c r="BC25" s="247" t="s">
        <v>945</v>
      </c>
    </row>
    <row r="26" spans="1:55" s="28" customFormat="1" ht="31.5">
      <c r="A26" s="239" t="s">
        <v>956</v>
      </c>
      <c r="B26" s="242" t="s">
        <v>957</v>
      </c>
      <c r="C26" s="241" t="s">
        <v>945</v>
      </c>
      <c r="D26" s="246">
        <f t="shared" ref="D26:I26" si="15">D43</f>
        <v>169.608</v>
      </c>
      <c r="E26" s="246">
        <f t="shared" si="15"/>
        <v>104.70664228</v>
      </c>
      <c r="F26" s="246">
        <f t="shared" si="15"/>
        <v>0</v>
      </c>
      <c r="G26" s="246">
        <f t="shared" si="15"/>
        <v>6.1693422799999995</v>
      </c>
      <c r="H26" s="246">
        <f t="shared" si="15"/>
        <v>68.165500000000009</v>
      </c>
      <c r="I26" s="246">
        <f t="shared" si="15"/>
        <v>30.3718</v>
      </c>
      <c r="J26" s="246">
        <f t="shared" ref="J26:N26" si="16">J43</f>
        <v>41.400452279999996</v>
      </c>
      <c r="K26" s="246">
        <f t="shared" si="16"/>
        <v>0</v>
      </c>
      <c r="L26" s="246">
        <f t="shared" si="16"/>
        <v>6.1629522799999998</v>
      </c>
      <c r="M26" s="246">
        <f>M43</f>
        <v>35.237499999999997</v>
      </c>
      <c r="N26" s="246">
        <f t="shared" si="16"/>
        <v>0</v>
      </c>
      <c r="O26" s="246">
        <f>O43</f>
        <v>0</v>
      </c>
      <c r="P26" s="246">
        <f>P43</f>
        <v>0</v>
      </c>
      <c r="Q26" s="246">
        <f>Q43</f>
        <v>0</v>
      </c>
      <c r="R26" s="246">
        <f>R43</f>
        <v>32.461199999999998</v>
      </c>
      <c r="S26" s="246">
        <f>S43</f>
        <v>1.6279999999999999</v>
      </c>
      <c r="T26" s="393">
        <f t="shared" si="2"/>
        <v>29.216989999999999</v>
      </c>
      <c r="U26" s="246">
        <f>U43</f>
        <v>0</v>
      </c>
      <c r="V26" s="246">
        <f t="shared" ref="V26:X26" si="17">V43</f>
        <v>6.3899999999999998E-3</v>
      </c>
      <c r="W26" s="246">
        <f t="shared" si="17"/>
        <v>0.46679999999999999</v>
      </c>
      <c r="X26" s="246">
        <f t="shared" si="17"/>
        <v>28.7438</v>
      </c>
      <c r="Y26" s="246">
        <f>Y43</f>
        <v>0</v>
      </c>
      <c r="Z26" s="246">
        <f>Z43</f>
        <v>0</v>
      </c>
      <c r="AA26" s="246">
        <f t="shared" ref="AA26:AC26" si="18">AA43</f>
        <v>0</v>
      </c>
      <c r="AB26" s="246">
        <f t="shared" si="18"/>
        <v>0</v>
      </c>
      <c r="AC26" s="246">
        <f t="shared" si="18"/>
        <v>0</v>
      </c>
      <c r="AD26" s="247">
        <f t="shared" ref="AD26" si="19">AD43</f>
        <v>146.34</v>
      </c>
      <c r="AE26" s="394">
        <f t="shared" si="5"/>
        <v>85.907199999999989</v>
      </c>
      <c r="AF26" s="394">
        <f t="shared" si="6"/>
        <v>0</v>
      </c>
      <c r="AG26" s="394">
        <f>AL26+AQ26+AV26+BA26</f>
        <v>26.994499999999999</v>
      </c>
      <c r="AH26" s="394">
        <f>AM26+AR26+AW26+BB26</f>
        <v>28.540900000000001</v>
      </c>
      <c r="AI26" s="394">
        <f t="shared" si="7"/>
        <v>30.3718</v>
      </c>
      <c r="AJ26" s="247">
        <f>AJ43</f>
        <v>0.97970000000000002</v>
      </c>
      <c r="AK26" s="247">
        <f>AK43</f>
        <v>0</v>
      </c>
      <c r="AL26" s="247">
        <f t="shared" ref="AL26:AQ26" si="20">AL43</f>
        <v>0</v>
      </c>
      <c r="AM26" s="247">
        <f t="shared" si="20"/>
        <v>0.97970000000000002</v>
      </c>
      <c r="AN26" s="247">
        <f t="shared" si="20"/>
        <v>0</v>
      </c>
      <c r="AO26" s="247">
        <f t="shared" si="20"/>
        <v>47.878999999999998</v>
      </c>
      <c r="AP26" s="247">
        <f t="shared" si="20"/>
        <v>0</v>
      </c>
      <c r="AQ26" s="247">
        <f t="shared" si="20"/>
        <v>0</v>
      </c>
      <c r="AR26" s="247">
        <f>AR43</f>
        <v>27.050999999999998</v>
      </c>
      <c r="AS26" s="247">
        <f>AS43</f>
        <v>20.827999999999999</v>
      </c>
      <c r="AT26" s="247">
        <f t="shared" ref="AT26:AW26" si="21">AT43</f>
        <v>37.048499999999997</v>
      </c>
      <c r="AU26" s="247">
        <f t="shared" si="21"/>
        <v>0</v>
      </c>
      <c r="AV26" s="247">
        <f t="shared" si="21"/>
        <v>26.994499999999999</v>
      </c>
      <c r="AW26" s="247">
        <f t="shared" si="21"/>
        <v>0.51019999999999999</v>
      </c>
      <c r="AX26" s="247">
        <f>AX43</f>
        <v>9.5438000000000009</v>
      </c>
      <c r="AY26" s="247">
        <f>AY43</f>
        <v>0</v>
      </c>
      <c r="AZ26" s="247">
        <f t="shared" ref="AZ26:BC26" si="22">AZ43</f>
        <v>0</v>
      </c>
      <c r="BA26" s="247">
        <f t="shared" si="22"/>
        <v>0</v>
      </c>
      <c r="BB26" s="247">
        <f t="shared" si="22"/>
        <v>0</v>
      </c>
      <c r="BC26" s="247">
        <f t="shared" si="22"/>
        <v>0</v>
      </c>
    </row>
    <row r="27" spans="1:55" s="28" customFormat="1" hidden="1">
      <c r="A27" s="239" t="s">
        <v>958</v>
      </c>
      <c r="B27" s="240" t="s">
        <v>959</v>
      </c>
      <c r="C27" s="241" t="s">
        <v>945</v>
      </c>
      <c r="D27" s="246" t="s">
        <v>945</v>
      </c>
      <c r="E27" s="246" t="s">
        <v>945</v>
      </c>
      <c r="F27" s="246" t="s">
        <v>945</v>
      </c>
      <c r="G27" s="246" t="s">
        <v>945</v>
      </c>
      <c r="H27" s="246" t="s">
        <v>945</v>
      </c>
      <c r="I27" s="246" t="s">
        <v>945</v>
      </c>
      <c r="J27" s="246" t="s">
        <v>945</v>
      </c>
      <c r="K27" s="246" t="s">
        <v>945</v>
      </c>
      <c r="L27" s="246" t="s">
        <v>945</v>
      </c>
      <c r="M27" s="246" t="s">
        <v>945</v>
      </c>
      <c r="N27" s="246" t="s">
        <v>945</v>
      </c>
      <c r="O27" s="246" t="s">
        <v>945</v>
      </c>
      <c r="P27" s="246" t="s">
        <v>945</v>
      </c>
      <c r="Q27" s="246" t="s">
        <v>945</v>
      </c>
      <c r="R27" s="246" t="s">
        <v>945</v>
      </c>
      <c r="S27" s="246" t="s">
        <v>945</v>
      </c>
      <c r="T27" s="393" t="e">
        <f t="shared" si="2"/>
        <v>#VALUE!</v>
      </c>
      <c r="U27" s="246" t="s">
        <v>945</v>
      </c>
      <c r="V27" s="246" t="s">
        <v>945</v>
      </c>
      <c r="W27" s="246" t="s">
        <v>945</v>
      </c>
      <c r="X27" s="246" t="s">
        <v>945</v>
      </c>
      <c r="Y27" s="246" t="s">
        <v>945</v>
      </c>
      <c r="Z27" s="246" t="s">
        <v>945</v>
      </c>
      <c r="AA27" s="246" t="s">
        <v>945</v>
      </c>
      <c r="AB27" s="246" t="s">
        <v>945</v>
      </c>
      <c r="AC27" s="246" t="s">
        <v>945</v>
      </c>
      <c r="AD27" s="241" t="s">
        <v>945</v>
      </c>
      <c r="AE27" s="394" t="e">
        <f t="shared" si="5"/>
        <v>#VALUE!</v>
      </c>
      <c r="AF27" s="394" t="e">
        <f t="shared" si="6"/>
        <v>#VALUE!</v>
      </c>
      <c r="AG27" s="394" t="e">
        <f t="shared" si="11"/>
        <v>#VALUE!</v>
      </c>
      <c r="AH27" s="394" t="e">
        <f t="shared" si="12"/>
        <v>#VALUE!</v>
      </c>
      <c r="AI27" s="394" t="e">
        <f t="shared" si="7"/>
        <v>#VALUE!</v>
      </c>
      <c r="AJ27" s="247" t="e">
        <f t="shared" si="13"/>
        <v>#VALUE!</v>
      </c>
      <c r="AK27" s="247" t="e">
        <f t="shared" si="13"/>
        <v>#VALUE!</v>
      </c>
      <c r="AL27" s="247" t="e">
        <f t="shared" si="13"/>
        <v>#VALUE!</v>
      </c>
      <c r="AM27" s="247" t="e">
        <f t="shared" si="13"/>
        <v>#VALUE!</v>
      </c>
      <c r="AN27" s="247" t="e">
        <f t="shared" si="13"/>
        <v>#VALUE!</v>
      </c>
      <c r="AO27" s="247" t="s">
        <v>945</v>
      </c>
      <c r="AP27" s="247" t="s">
        <v>945</v>
      </c>
      <c r="AQ27" s="247" t="s">
        <v>945</v>
      </c>
      <c r="AR27" s="247" t="s">
        <v>945</v>
      </c>
      <c r="AS27" s="247" t="s">
        <v>945</v>
      </c>
      <c r="AT27" s="394" t="e">
        <f t="shared" si="14"/>
        <v>#VALUE!</v>
      </c>
      <c r="AU27" s="247" t="s">
        <v>945</v>
      </c>
      <c r="AV27" s="247" t="s">
        <v>945</v>
      </c>
      <c r="AW27" s="247" t="s">
        <v>945</v>
      </c>
      <c r="AX27" s="247" t="s">
        <v>945</v>
      </c>
      <c r="AY27" s="247" t="s">
        <v>945</v>
      </c>
      <c r="AZ27" s="247" t="s">
        <v>945</v>
      </c>
      <c r="BA27" s="247" t="s">
        <v>945</v>
      </c>
      <c r="BB27" s="247" t="s">
        <v>945</v>
      </c>
      <c r="BC27" s="247" t="s">
        <v>945</v>
      </c>
    </row>
    <row r="28" spans="1:55" s="28" customFormat="1" ht="47.25" hidden="1">
      <c r="A28" s="239" t="s">
        <v>175</v>
      </c>
      <c r="B28" s="240" t="s">
        <v>960</v>
      </c>
      <c r="C28" s="241" t="s">
        <v>945</v>
      </c>
      <c r="D28" s="246" t="s">
        <v>945</v>
      </c>
      <c r="E28" s="246" t="s">
        <v>945</v>
      </c>
      <c r="F28" s="246" t="s">
        <v>945</v>
      </c>
      <c r="G28" s="246" t="s">
        <v>945</v>
      </c>
      <c r="H28" s="246" t="s">
        <v>945</v>
      </c>
      <c r="I28" s="246" t="s">
        <v>945</v>
      </c>
      <c r="J28" s="246" t="s">
        <v>945</v>
      </c>
      <c r="K28" s="246" t="s">
        <v>945</v>
      </c>
      <c r="L28" s="246" t="s">
        <v>945</v>
      </c>
      <c r="M28" s="246" t="s">
        <v>945</v>
      </c>
      <c r="N28" s="246" t="s">
        <v>945</v>
      </c>
      <c r="O28" s="246" t="s">
        <v>945</v>
      </c>
      <c r="P28" s="246" t="s">
        <v>945</v>
      </c>
      <c r="Q28" s="246" t="s">
        <v>945</v>
      </c>
      <c r="R28" s="246" t="s">
        <v>945</v>
      </c>
      <c r="S28" s="246" t="s">
        <v>945</v>
      </c>
      <c r="T28" s="393" t="e">
        <f t="shared" si="2"/>
        <v>#VALUE!</v>
      </c>
      <c r="U28" s="246" t="s">
        <v>945</v>
      </c>
      <c r="V28" s="246" t="s">
        <v>945</v>
      </c>
      <c r="W28" s="246" t="s">
        <v>945</v>
      </c>
      <c r="X28" s="246" t="s">
        <v>945</v>
      </c>
      <c r="Y28" s="246" t="s">
        <v>945</v>
      </c>
      <c r="Z28" s="246" t="s">
        <v>945</v>
      </c>
      <c r="AA28" s="246" t="s">
        <v>945</v>
      </c>
      <c r="AB28" s="246" t="s">
        <v>945</v>
      </c>
      <c r="AC28" s="246" t="s">
        <v>945</v>
      </c>
      <c r="AD28" s="241" t="s">
        <v>945</v>
      </c>
      <c r="AE28" s="394" t="e">
        <f t="shared" si="5"/>
        <v>#VALUE!</v>
      </c>
      <c r="AF28" s="394" t="e">
        <f t="shared" si="6"/>
        <v>#VALUE!</v>
      </c>
      <c r="AG28" s="394" t="e">
        <f t="shared" si="11"/>
        <v>#VALUE!</v>
      </c>
      <c r="AH28" s="394" t="e">
        <f t="shared" si="12"/>
        <v>#VALUE!</v>
      </c>
      <c r="AI28" s="394" t="e">
        <f t="shared" si="7"/>
        <v>#VALUE!</v>
      </c>
      <c r="AJ28" s="247" t="e">
        <f t="shared" si="13"/>
        <v>#VALUE!</v>
      </c>
      <c r="AK28" s="247" t="e">
        <f t="shared" si="13"/>
        <v>#VALUE!</v>
      </c>
      <c r="AL28" s="247" t="e">
        <f t="shared" si="13"/>
        <v>#VALUE!</v>
      </c>
      <c r="AM28" s="247" t="e">
        <f t="shared" si="13"/>
        <v>#VALUE!</v>
      </c>
      <c r="AN28" s="247" t="e">
        <f t="shared" si="13"/>
        <v>#VALUE!</v>
      </c>
      <c r="AO28" s="247" t="s">
        <v>945</v>
      </c>
      <c r="AP28" s="247" t="s">
        <v>945</v>
      </c>
      <c r="AQ28" s="247" t="s">
        <v>945</v>
      </c>
      <c r="AR28" s="247" t="s">
        <v>945</v>
      </c>
      <c r="AS28" s="247" t="s">
        <v>945</v>
      </c>
      <c r="AT28" s="394" t="e">
        <f t="shared" si="14"/>
        <v>#VALUE!</v>
      </c>
      <c r="AU28" s="247" t="s">
        <v>945</v>
      </c>
      <c r="AV28" s="247" t="s">
        <v>945</v>
      </c>
      <c r="AW28" s="247" t="s">
        <v>945</v>
      </c>
      <c r="AX28" s="247" t="s">
        <v>945</v>
      </c>
      <c r="AY28" s="247" t="s">
        <v>945</v>
      </c>
      <c r="AZ28" s="247" t="s">
        <v>945</v>
      </c>
      <c r="BA28" s="247" t="s">
        <v>945</v>
      </c>
      <c r="BB28" s="247" t="s">
        <v>945</v>
      </c>
      <c r="BC28" s="247" t="s">
        <v>945</v>
      </c>
    </row>
    <row r="29" spans="1:55" s="28" customFormat="1" ht="78.75" hidden="1">
      <c r="A29" s="239" t="s">
        <v>177</v>
      </c>
      <c r="B29" s="240" t="s">
        <v>961</v>
      </c>
      <c r="C29" s="241" t="s">
        <v>945</v>
      </c>
      <c r="D29" s="246" t="s">
        <v>945</v>
      </c>
      <c r="E29" s="246" t="s">
        <v>945</v>
      </c>
      <c r="F29" s="246" t="s">
        <v>945</v>
      </c>
      <c r="G29" s="246" t="s">
        <v>945</v>
      </c>
      <c r="H29" s="246" t="s">
        <v>945</v>
      </c>
      <c r="I29" s="246" t="s">
        <v>945</v>
      </c>
      <c r="J29" s="246" t="s">
        <v>945</v>
      </c>
      <c r="K29" s="246" t="s">
        <v>945</v>
      </c>
      <c r="L29" s="246" t="s">
        <v>945</v>
      </c>
      <c r="M29" s="246" t="s">
        <v>945</v>
      </c>
      <c r="N29" s="246" t="s">
        <v>945</v>
      </c>
      <c r="O29" s="246" t="s">
        <v>945</v>
      </c>
      <c r="P29" s="246" t="s">
        <v>945</v>
      </c>
      <c r="Q29" s="246" t="s">
        <v>945</v>
      </c>
      <c r="R29" s="246" t="s">
        <v>945</v>
      </c>
      <c r="S29" s="246" t="s">
        <v>945</v>
      </c>
      <c r="T29" s="393" t="e">
        <f t="shared" si="2"/>
        <v>#VALUE!</v>
      </c>
      <c r="U29" s="246" t="s">
        <v>945</v>
      </c>
      <c r="V29" s="246" t="s">
        <v>945</v>
      </c>
      <c r="W29" s="246" t="s">
        <v>945</v>
      </c>
      <c r="X29" s="246" t="s">
        <v>945</v>
      </c>
      <c r="Y29" s="246" t="s">
        <v>945</v>
      </c>
      <c r="Z29" s="246" t="s">
        <v>945</v>
      </c>
      <c r="AA29" s="246" t="s">
        <v>945</v>
      </c>
      <c r="AB29" s="246" t="s">
        <v>945</v>
      </c>
      <c r="AC29" s="246" t="s">
        <v>945</v>
      </c>
      <c r="AD29" s="241" t="s">
        <v>945</v>
      </c>
      <c r="AE29" s="394" t="e">
        <f t="shared" si="5"/>
        <v>#VALUE!</v>
      </c>
      <c r="AF29" s="394" t="e">
        <f t="shared" si="6"/>
        <v>#VALUE!</v>
      </c>
      <c r="AG29" s="394" t="e">
        <f t="shared" si="11"/>
        <v>#VALUE!</v>
      </c>
      <c r="AH29" s="394" t="e">
        <f t="shared" si="12"/>
        <v>#VALUE!</v>
      </c>
      <c r="AI29" s="394" t="e">
        <f t="shared" si="7"/>
        <v>#VALUE!</v>
      </c>
      <c r="AJ29" s="247" t="e">
        <f t="shared" si="13"/>
        <v>#VALUE!</v>
      </c>
      <c r="AK29" s="247" t="e">
        <f t="shared" si="13"/>
        <v>#VALUE!</v>
      </c>
      <c r="AL29" s="247" t="e">
        <f t="shared" si="13"/>
        <v>#VALUE!</v>
      </c>
      <c r="AM29" s="247" t="e">
        <f t="shared" si="13"/>
        <v>#VALUE!</v>
      </c>
      <c r="AN29" s="247" t="e">
        <f t="shared" si="13"/>
        <v>#VALUE!</v>
      </c>
      <c r="AO29" s="247" t="s">
        <v>945</v>
      </c>
      <c r="AP29" s="247" t="s">
        <v>945</v>
      </c>
      <c r="AQ29" s="247" t="s">
        <v>945</v>
      </c>
      <c r="AR29" s="247" t="s">
        <v>945</v>
      </c>
      <c r="AS29" s="247" t="s">
        <v>945</v>
      </c>
      <c r="AT29" s="394" t="e">
        <f t="shared" si="14"/>
        <v>#VALUE!</v>
      </c>
      <c r="AU29" s="247" t="s">
        <v>945</v>
      </c>
      <c r="AV29" s="247" t="s">
        <v>945</v>
      </c>
      <c r="AW29" s="247" t="s">
        <v>945</v>
      </c>
      <c r="AX29" s="247" t="s">
        <v>945</v>
      </c>
      <c r="AY29" s="247" t="s">
        <v>945</v>
      </c>
      <c r="AZ29" s="247" t="s">
        <v>945</v>
      </c>
      <c r="BA29" s="247" t="s">
        <v>945</v>
      </c>
      <c r="BB29" s="247" t="s">
        <v>945</v>
      </c>
      <c r="BC29" s="247" t="s">
        <v>945</v>
      </c>
    </row>
    <row r="30" spans="1:55" s="28" customFormat="1" ht="78.75" hidden="1">
      <c r="A30" s="239" t="s">
        <v>190</v>
      </c>
      <c r="B30" s="240" t="s">
        <v>962</v>
      </c>
      <c r="C30" s="241" t="s">
        <v>945</v>
      </c>
      <c r="D30" s="246" t="s">
        <v>945</v>
      </c>
      <c r="E30" s="246" t="s">
        <v>945</v>
      </c>
      <c r="F30" s="246" t="s">
        <v>945</v>
      </c>
      <c r="G30" s="246" t="s">
        <v>945</v>
      </c>
      <c r="H30" s="246" t="s">
        <v>945</v>
      </c>
      <c r="I30" s="246" t="s">
        <v>945</v>
      </c>
      <c r="J30" s="246" t="s">
        <v>945</v>
      </c>
      <c r="K30" s="246" t="s">
        <v>945</v>
      </c>
      <c r="L30" s="246" t="s">
        <v>945</v>
      </c>
      <c r="M30" s="246" t="s">
        <v>945</v>
      </c>
      <c r="N30" s="246" t="s">
        <v>945</v>
      </c>
      <c r="O30" s="246" t="s">
        <v>945</v>
      </c>
      <c r="P30" s="246" t="s">
        <v>945</v>
      </c>
      <c r="Q30" s="246" t="s">
        <v>945</v>
      </c>
      <c r="R30" s="246" t="s">
        <v>945</v>
      </c>
      <c r="S30" s="246" t="s">
        <v>945</v>
      </c>
      <c r="T30" s="393" t="e">
        <f t="shared" si="2"/>
        <v>#VALUE!</v>
      </c>
      <c r="U30" s="246" t="s">
        <v>945</v>
      </c>
      <c r="V30" s="246" t="s">
        <v>945</v>
      </c>
      <c r="W30" s="246" t="s">
        <v>945</v>
      </c>
      <c r="X30" s="246" t="s">
        <v>945</v>
      </c>
      <c r="Y30" s="246" t="s">
        <v>945</v>
      </c>
      <c r="Z30" s="246" t="s">
        <v>945</v>
      </c>
      <c r="AA30" s="246" t="s">
        <v>945</v>
      </c>
      <c r="AB30" s="246" t="s">
        <v>945</v>
      </c>
      <c r="AC30" s="246" t="s">
        <v>945</v>
      </c>
      <c r="AD30" s="241" t="s">
        <v>945</v>
      </c>
      <c r="AE30" s="394" t="e">
        <f t="shared" si="5"/>
        <v>#VALUE!</v>
      </c>
      <c r="AF30" s="394" t="e">
        <f t="shared" si="6"/>
        <v>#VALUE!</v>
      </c>
      <c r="AG30" s="394" t="e">
        <f t="shared" si="11"/>
        <v>#VALUE!</v>
      </c>
      <c r="AH30" s="394" t="e">
        <f t="shared" si="12"/>
        <v>#VALUE!</v>
      </c>
      <c r="AI30" s="394" t="e">
        <f t="shared" si="7"/>
        <v>#VALUE!</v>
      </c>
      <c r="AJ30" s="247" t="e">
        <f t="shared" si="13"/>
        <v>#VALUE!</v>
      </c>
      <c r="AK30" s="247" t="e">
        <f t="shared" si="13"/>
        <v>#VALUE!</v>
      </c>
      <c r="AL30" s="247" t="e">
        <f t="shared" si="13"/>
        <v>#VALUE!</v>
      </c>
      <c r="AM30" s="247" t="e">
        <f t="shared" si="13"/>
        <v>#VALUE!</v>
      </c>
      <c r="AN30" s="247" t="e">
        <f t="shared" si="13"/>
        <v>#VALUE!</v>
      </c>
      <c r="AO30" s="247" t="s">
        <v>945</v>
      </c>
      <c r="AP30" s="247" t="s">
        <v>945</v>
      </c>
      <c r="AQ30" s="247" t="s">
        <v>945</v>
      </c>
      <c r="AR30" s="247" t="s">
        <v>945</v>
      </c>
      <c r="AS30" s="247" t="s">
        <v>945</v>
      </c>
      <c r="AT30" s="394" t="e">
        <f t="shared" si="14"/>
        <v>#VALUE!</v>
      </c>
      <c r="AU30" s="247" t="s">
        <v>945</v>
      </c>
      <c r="AV30" s="247" t="s">
        <v>945</v>
      </c>
      <c r="AW30" s="247" t="s">
        <v>945</v>
      </c>
      <c r="AX30" s="247" t="s">
        <v>945</v>
      </c>
      <c r="AY30" s="247" t="s">
        <v>945</v>
      </c>
      <c r="AZ30" s="247" t="s">
        <v>945</v>
      </c>
      <c r="BA30" s="247" t="s">
        <v>945</v>
      </c>
      <c r="BB30" s="247" t="s">
        <v>945</v>
      </c>
      <c r="BC30" s="247" t="s">
        <v>945</v>
      </c>
    </row>
    <row r="31" spans="1:55" s="28" customFormat="1" ht="78.75" hidden="1">
      <c r="A31" s="239" t="s">
        <v>191</v>
      </c>
      <c r="B31" s="240" t="s">
        <v>963</v>
      </c>
      <c r="C31" s="241" t="s">
        <v>945</v>
      </c>
      <c r="D31" s="246" t="s">
        <v>945</v>
      </c>
      <c r="E31" s="246" t="s">
        <v>945</v>
      </c>
      <c r="F31" s="246" t="s">
        <v>945</v>
      </c>
      <c r="G31" s="246" t="s">
        <v>945</v>
      </c>
      <c r="H31" s="246" t="s">
        <v>945</v>
      </c>
      <c r="I31" s="246" t="s">
        <v>945</v>
      </c>
      <c r="J31" s="246" t="s">
        <v>945</v>
      </c>
      <c r="K31" s="246" t="s">
        <v>945</v>
      </c>
      <c r="L31" s="246" t="s">
        <v>945</v>
      </c>
      <c r="M31" s="246" t="s">
        <v>945</v>
      </c>
      <c r="N31" s="246" t="s">
        <v>945</v>
      </c>
      <c r="O31" s="246" t="s">
        <v>945</v>
      </c>
      <c r="P31" s="246" t="s">
        <v>945</v>
      </c>
      <c r="Q31" s="246" t="s">
        <v>945</v>
      </c>
      <c r="R31" s="246" t="s">
        <v>945</v>
      </c>
      <c r="S31" s="246" t="s">
        <v>945</v>
      </c>
      <c r="T31" s="393" t="e">
        <f t="shared" si="2"/>
        <v>#VALUE!</v>
      </c>
      <c r="U31" s="246" t="s">
        <v>945</v>
      </c>
      <c r="V31" s="246" t="s">
        <v>945</v>
      </c>
      <c r="W31" s="246" t="s">
        <v>945</v>
      </c>
      <c r="X31" s="246" t="s">
        <v>945</v>
      </c>
      <c r="Y31" s="246" t="s">
        <v>945</v>
      </c>
      <c r="Z31" s="246" t="s">
        <v>945</v>
      </c>
      <c r="AA31" s="246" t="s">
        <v>945</v>
      </c>
      <c r="AB31" s="246" t="s">
        <v>945</v>
      </c>
      <c r="AC31" s="246" t="s">
        <v>945</v>
      </c>
      <c r="AD31" s="241" t="s">
        <v>945</v>
      </c>
      <c r="AE31" s="394" t="e">
        <f t="shared" si="5"/>
        <v>#VALUE!</v>
      </c>
      <c r="AF31" s="394" t="e">
        <f t="shared" si="6"/>
        <v>#VALUE!</v>
      </c>
      <c r="AG31" s="394" t="e">
        <f t="shared" si="11"/>
        <v>#VALUE!</v>
      </c>
      <c r="AH31" s="394" t="e">
        <f t="shared" si="12"/>
        <v>#VALUE!</v>
      </c>
      <c r="AI31" s="394" t="e">
        <f t="shared" si="7"/>
        <v>#VALUE!</v>
      </c>
      <c r="AJ31" s="247" t="e">
        <f t="shared" si="13"/>
        <v>#VALUE!</v>
      </c>
      <c r="AK31" s="247" t="e">
        <f t="shared" si="13"/>
        <v>#VALUE!</v>
      </c>
      <c r="AL31" s="247" t="e">
        <f t="shared" si="13"/>
        <v>#VALUE!</v>
      </c>
      <c r="AM31" s="247" t="e">
        <f t="shared" si="13"/>
        <v>#VALUE!</v>
      </c>
      <c r="AN31" s="247" t="e">
        <f t="shared" si="13"/>
        <v>#VALUE!</v>
      </c>
      <c r="AO31" s="247" t="s">
        <v>945</v>
      </c>
      <c r="AP31" s="247" t="s">
        <v>945</v>
      </c>
      <c r="AQ31" s="247" t="s">
        <v>945</v>
      </c>
      <c r="AR31" s="247" t="s">
        <v>945</v>
      </c>
      <c r="AS31" s="247" t="s">
        <v>945</v>
      </c>
      <c r="AT31" s="394" t="e">
        <f t="shared" si="14"/>
        <v>#VALUE!</v>
      </c>
      <c r="AU31" s="247" t="s">
        <v>945</v>
      </c>
      <c r="AV31" s="247" t="s">
        <v>945</v>
      </c>
      <c r="AW31" s="247" t="s">
        <v>945</v>
      </c>
      <c r="AX31" s="247" t="s">
        <v>945</v>
      </c>
      <c r="AY31" s="247" t="s">
        <v>945</v>
      </c>
      <c r="AZ31" s="247" t="s">
        <v>945</v>
      </c>
      <c r="BA31" s="247" t="s">
        <v>945</v>
      </c>
      <c r="BB31" s="247" t="s">
        <v>945</v>
      </c>
      <c r="BC31" s="247" t="s">
        <v>945</v>
      </c>
    </row>
    <row r="32" spans="1:55" s="28" customFormat="1" ht="173.25" hidden="1">
      <c r="A32" s="239" t="s">
        <v>964</v>
      </c>
      <c r="B32" s="240" t="s">
        <v>965</v>
      </c>
      <c r="C32" s="241" t="s">
        <v>945</v>
      </c>
      <c r="D32" s="246" t="s">
        <v>945</v>
      </c>
      <c r="E32" s="246" t="s">
        <v>945</v>
      </c>
      <c r="F32" s="246" t="s">
        <v>945</v>
      </c>
      <c r="G32" s="246" t="s">
        <v>945</v>
      </c>
      <c r="H32" s="246" t="s">
        <v>945</v>
      </c>
      <c r="I32" s="246" t="s">
        <v>945</v>
      </c>
      <c r="J32" s="246" t="s">
        <v>945</v>
      </c>
      <c r="K32" s="246" t="s">
        <v>945</v>
      </c>
      <c r="L32" s="246" t="s">
        <v>945</v>
      </c>
      <c r="M32" s="246" t="s">
        <v>945</v>
      </c>
      <c r="N32" s="246" t="s">
        <v>945</v>
      </c>
      <c r="O32" s="246" t="s">
        <v>945</v>
      </c>
      <c r="P32" s="246" t="s">
        <v>945</v>
      </c>
      <c r="Q32" s="246" t="s">
        <v>945</v>
      </c>
      <c r="R32" s="246" t="s">
        <v>945</v>
      </c>
      <c r="S32" s="246" t="s">
        <v>945</v>
      </c>
      <c r="T32" s="393" t="e">
        <f t="shared" si="2"/>
        <v>#VALUE!</v>
      </c>
      <c r="U32" s="246" t="s">
        <v>945</v>
      </c>
      <c r="V32" s="246" t="s">
        <v>945</v>
      </c>
      <c r="W32" s="246" t="s">
        <v>945</v>
      </c>
      <c r="X32" s="246" t="s">
        <v>945</v>
      </c>
      <c r="Y32" s="246" t="s">
        <v>945</v>
      </c>
      <c r="Z32" s="246" t="s">
        <v>945</v>
      </c>
      <c r="AA32" s="246" t="s">
        <v>945</v>
      </c>
      <c r="AB32" s="246" t="s">
        <v>945</v>
      </c>
      <c r="AC32" s="246" t="s">
        <v>945</v>
      </c>
      <c r="AD32" s="241" t="s">
        <v>945</v>
      </c>
      <c r="AE32" s="394" t="e">
        <f t="shared" si="5"/>
        <v>#VALUE!</v>
      </c>
      <c r="AF32" s="394" t="e">
        <f t="shared" si="6"/>
        <v>#VALUE!</v>
      </c>
      <c r="AG32" s="394" t="e">
        <f t="shared" si="11"/>
        <v>#VALUE!</v>
      </c>
      <c r="AH32" s="394" t="e">
        <f t="shared" si="12"/>
        <v>#VALUE!</v>
      </c>
      <c r="AI32" s="394" t="e">
        <f t="shared" si="7"/>
        <v>#VALUE!</v>
      </c>
      <c r="AJ32" s="247" t="e">
        <f t="shared" si="13"/>
        <v>#VALUE!</v>
      </c>
      <c r="AK32" s="247" t="e">
        <f t="shared" si="13"/>
        <v>#VALUE!</v>
      </c>
      <c r="AL32" s="247" t="e">
        <f t="shared" si="13"/>
        <v>#VALUE!</v>
      </c>
      <c r="AM32" s="247" t="e">
        <f t="shared" si="13"/>
        <v>#VALUE!</v>
      </c>
      <c r="AN32" s="247" t="e">
        <f t="shared" si="13"/>
        <v>#VALUE!</v>
      </c>
      <c r="AO32" s="247" t="s">
        <v>945</v>
      </c>
      <c r="AP32" s="247" t="s">
        <v>945</v>
      </c>
      <c r="AQ32" s="247" t="s">
        <v>945</v>
      </c>
      <c r="AR32" s="247" t="s">
        <v>945</v>
      </c>
      <c r="AS32" s="247" t="s">
        <v>945</v>
      </c>
      <c r="AT32" s="394" t="e">
        <f t="shared" si="14"/>
        <v>#VALUE!</v>
      </c>
      <c r="AU32" s="247" t="s">
        <v>945</v>
      </c>
      <c r="AV32" s="247" t="s">
        <v>945</v>
      </c>
      <c r="AW32" s="247" t="s">
        <v>945</v>
      </c>
      <c r="AX32" s="247" t="s">
        <v>945</v>
      </c>
      <c r="AY32" s="247" t="s">
        <v>945</v>
      </c>
      <c r="AZ32" s="247" t="s">
        <v>945</v>
      </c>
      <c r="BA32" s="247" t="s">
        <v>945</v>
      </c>
      <c r="BB32" s="247" t="s">
        <v>945</v>
      </c>
      <c r="BC32" s="247" t="s">
        <v>945</v>
      </c>
    </row>
    <row r="33" spans="1:55" s="28" customFormat="1" ht="78.75" hidden="1">
      <c r="A33" s="239" t="s">
        <v>193</v>
      </c>
      <c r="B33" s="240" t="s">
        <v>966</v>
      </c>
      <c r="C33" s="241" t="s">
        <v>945</v>
      </c>
      <c r="D33" s="246" t="s">
        <v>945</v>
      </c>
      <c r="E33" s="246" t="s">
        <v>945</v>
      </c>
      <c r="F33" s="246" t="s">
        <v>945</v>
      </c>
      <c r="G33" s="246" t="s">
        <v>945</v>
      </c>
      <c r="H33" s="246" t="s">
        <v>945</v>
      </c>
      <c r="I33" s="246" t="s">
        <v>945</v>
      </c>
      <c r="J33" s="246" t="s">
        <v>945</v>
      </c>
      <c r="K33" s="246" t="s">
        <v>945</v>
      </c>
      <c r="L33" s="246" t="s">
        <v>945</v>
      </c>
      <c r="M33" s="246" t="s">
        <v>945</v>
      </c>
      <c r="N33" s="246" t="s">
        <v>945</v>
      </c>
      <c r="O33" s="246" t="s">
        <v>945</v>
      </c>
      <c r="P33" s="246" t="s">
        <v>945</v>
      </c>
      <c r="Q33" s="246" t="s">
        <v>945</v>
      </c>
      <c r="R33" s="246" t="s">
        <v>945</v>
      </c>
      <c r="S33" s="246" t="s">
        <v>945</v>
      </c>
      <c r="T33" s="393" t="e">
        <f t="shared" si="2"/>
        <v>#VALUE!</v>
      </c>
      <c r="U33" s="246" t="s">
        <v>945</v>
      </c>
      <c r="V33" s="246" t="s">
        <v>945</v>
      </c>
      <c r="W33" s="246" t="s">
        <v>945</v>
      </c>
      <c r="X33" s="246" t="s">
        <v>945</v>
      </c>
      <c r="Y33" s="246" t="s">
        <v>945</v>
      </c>
      <c r="Z33" s="246" t="s">
        <v>945</v>
      </c>
      <c r="AA33" s="246" t="s">
        <v>945</v>
      </c>
      <c r="AB33" s="246" t="s">
        <v>945</v>
      </c>
      <c r="AC33" s="246" t="s">
        <v>945</v>
      </c>
      <c r="AD33" s="241" t="s">
        <v>945</v>
      </c>
      <c r="AE33" s="394" t="e">
        <f t="shared" si="5"/>
        <v>#VALUE!</v>
      </c>
      <c r="AF33" s="394" t="e">
        <f t="shared" si="6"/>
        <v>#VALUE!</v>
      </c>
      <c r="AG33" s="394" t="e">
        <f t="shared" si="11"/>
        <v>#VALUE!</v>
      </c>
      <c r="AH33" s="394" t="e">
        <f t="shared" si="12"/>
        <v>#VALUE!</v>
      </c>
      <c r="AI33" s="394" t="e">
        <f t="shared" si="7"/>
        <v>#VALUE!</v>
      </c>
      <c r="AJ33" s="247" t="e">
        <f t="shared" si="13"/>
        <v>#VALUE!</v>
      </c>
      <c r="AK33" s="247" t="e">
        <f t="shared" si="13"/>
        <v>#VALUE!</v>
      </c>
      <c r="AL33" s="247" t="e">
        <f t="shared" si="13"/>
        <v>#VALUE!</v>
      </c>
      <c r="AM33" s="247" t="e">
        <f t="shared" si="13"/>
        <v>#VALUE!</v>
      </c>
      <c r="AN33" s="247" t="e">
        <f t="shared" ref="AN33:AN45" si="23">N33/1.2</f>
        <v>#VALUE!</v>
      </c>
      <c r="AO33" s="247" t="s">
        <v>945</v>
      </c>
      <c r="AP33" s="247" t="s">
        <v>945</v>
      </c>
      <c r="AQ33" s="247" t="s">
        <v>945</v>
      </c>
      <c r="AR33" s="247" t="s">
        <v>945</v>
      </c>
      <c r="AS33" s="247" t="s">
        <v>945</v>
      </c>
      <c r="AT33" s="394" t="e">
        <f t="shared" si="14"/>
        <v>#VALUE!</v>
      </c>
      <c r="AU33" s="247" t="s">
        <v>945</v>
      </c>
      <c r="AV33" s="247" t="s">
        <v>945</v>
      </c>
      <c r="AW33" s="247" t="s">
        <v>945</v>
      </c>
      <c r="AX33" s="247" t="s">
        <v>945</v>
      </c>
      <c r="AY33" s="247" t="s">
        <v>945</v>
      </c>
      <c r="AZ33" s="247" t="s">
        <v>945</v>
      </c>
      <c r="BA33" s="247" t="s">
        <v>945</v>
      </c>
      <c r="BB33" s="247" t="s">
        <v>945</v>
      </c>
      <c r="BC33" s="247" t="s">
        <v>945</v>
      </c>
    </row>
    <row r="34" spans="1:55" s="28" customFormat="1" ht="141.75" hidden="1">
      <c r="A34" s="239" t="s">
        <v>194</v>
      </c>
      <c r="B34" s="240" t="s">
        <v>967</v>
      </c>
      <c r="C34" s="241" t="s">
        <v>945</v>
      </c>
      <c r="D34" s="246" t="s">
        <v>945</v>
      </c>
      <c r="E34" s="246" t="s">
        <v>945</v>
      </c>
      <c r="F34" s="246" t="s">
        <v>945</v>
      </c>
      <c r="G34" s="246" t="s">
        <v>945</v>
      </c>
      <c r="H34" s="246" t="s">
        <v>945</v>
      </c>
      <c r="I34" s="246" t="s">
        <v>945</v>
      </c>
      <c r="J34" s="246" t="s">
        <v>945</v>
      </c>
      <c r="K34" s="246" t="s">
        <v>945</v>
      </c>
      <c r="L34" s="246" t="s">
        <v>945</v>
      </c>
      <c r="M34" s="246" t="s">
        <v>945</v>
      </c>
      <c r="N34" s="246" t="s">
        <v>945</v>
      </c>
      <c r="O34" s="246" t="s">
        <v>945</v>
      </c>
      <c r="P34" s="246" t="s">
        <v>945</v>
      </c>
      <c r="Q34" s="246" t="s">
        <v>945</v>
      </c>
      <c r="R34" s="246" t="s">
        <v>945</v>
      </c>
      <c r="S34" s="246" t="s">
        <v>945</v>
      </c>
      <c r="T34" s="393" t="e">
        <f t="shared" si="2"/>
        <v>#VALUE!</v>
      </c>
      <c r="U34" s="246" t="s">
        <v>945</v>
      </c>
      <c r="V34" s="246" t="s">
        <v>945</v>
      </c>
      <c r="W34" s="246" t="s">
        <v>945</v>
      </c>
      <c r="X34" s="246" t="s">
        <v>945</v>
      </c>
      <c r="Y34" s="246" t="s">
        <v>945</v>
      </c>
      <c r="Z34" s="246" t="s">
        <v>945</v>
      </c>
      <c r="AA34" s="246" t="s">
        <v>945</v>
      </c>
      <c r="AB34" s="246" t="s">
        <v>945</v>
      </c>
      <c r="AC34" s="246" t="s">
        <v>945</v>
      </c>
      <c r="AD34" s="241" t="s">
        <v>945</v>
      </c>
      <c r="AE34" s="394" t="e">
        <f t="shared" si="5"/>
        <v>#VALUE!</v>
      </c>
      <c r="AF34" s="394" t="e">
        <f t="shared" si="6"/>
        <v>#VALUE!</v>
      </c>
      <c r="AG34" s="394" t="e">
        <f t="shared" si="11"/>
        <v>#VALUE!</v>
      </c>
      <c r="AH34" s="394" t="e">
        <f t="shared" si="12"/>
        <v>#VALUE!</v>
      </c>
      <c r="AI34" s="394" t="e">
        <f t="shared" si="7"/>
        <v>#VALUE!</v>
      </c>
      <c r="AJ34" s="247" t="e">
        <f t="shared" ref="AJ34:AJ42" si="24">J34/1.2</f>
        <v>#VALUE!</v>
      </c>
      <c r="AK34" s="247" t="e">
        <f t="shared" ref="AK34:AK45" si="25">K34/1.2</f>
        <v>#VALUE!</v>
      </c>
      <c r="AL34" s="247" t="e">
        <f t="shared" ref="AL34:AL45" si="26">L34/1.2</f>
        <v>#VALUE!</v>
      </c>
      <c r="AM34" s="247" t="e">
        <f t="shared" ref="AM34:AM44" si="27">M34/1.2</f>
        <v>#VALUE!</v>
      </c>
      <c r="AN34" s="247" t="e">
        <f t="shared" si="23"/>
        <v>#VALUE!</v>
      </c>
      <c r="AO34" s="247" t="s">
        <v>945</v>
      </c>
      <c r="AP34" s="247" t="s">
        <v>945</v>
      </c>
      <c r="AQ34" s="247" t="s">
        <v>945</v>
      </c>
      <c r="AR34" s="247" t="s">
        <v>945</v>
      </c>
      <c r="AS34" s="247" t="s">
        <v>945</v>
      </c>
      <c r="AT34" s="394" t="e">
        <f t="shared" si="14"/>
        <v>#VALUE!</v>
      </c>
      <c r="AU34" s="247" t="s">
        <v>945</v>
      </c>
      <c r="AV34" s="247" t="s">
        <v>945</v>
      </c>
      <c r="AW34" s="247" t="s">
        <v>945</v>
      </c>
      <c r="AX34" s="247" t="s">
        <v>945</v>
      </c>
      <c r="AY34" s="247" t="s">
        <v>945</v>
      </c>
      <c r="AZ34" s="247" t="s">
        <v>945</v>
      </c>
      <c r="BA34" s="247" t="s">
        <v>945</v>
      </c>
      <c r="BB34" s="247" t="s">
        <v>945</v>
      </c>
      <c r="BC34" s="247" t="s">
        <v>945</v>
      </c>
    </row>
    <row r="35" spans="1:55" s="28" customFormat="1" ht="94.5" hidden="1">
      <c r="A35" s="239" t="s">
        <v>204</v>
      </c>
      <c r="B35" s="240" t="s">
        <v>969</v>
      </c>
      <c r="C35" s="241" t="s">
        <v>945</v>
      </c>
      <c r="D35" s="246" t="s">
        <v>945</v>
      </c>
      <c r="E35" s="246" t="s">
        <v>945</v>
      </c>
      <c r="F35" s="246" t="s">
        <v>945</v>
      </c>
      <c r="G35" s="246" t="s">
        <v>945</v>
      </c>
      <c r="H35" s="246" t="s">
        <v>945</v>
      </c>
      <c r="I35" s="246" t="s">
        <v>945</v>
      </c>
      <c r="J35" s="246" t="s">
        <v>945</v>
      </c>
      <c r="K35" s="246" t="s">
        <v>945</v>
      </c>
      <c r="L35" s="246" t="s">
        <v>945</v>
      </c>
      <c r="M35" s="246" t="s">
        <v>945</v>
      </c>
      <c r="N35" s="246" t="s">
        <v>945</v>
      </c>
      <c r="O35" s="246" t="s">
        <v>945</v>
      </c>
      <c r="P35" s="246" t="s">
        <v>945</v>
      </c>
      <c r="Q35" s="246" t="s">
        <v>945</v>
      </c>
      <c r="R35" s="246" t="s">
        <v>945</v>
      </c>
      <c r="S35" s="246" t="s">
        <v>945</v>
      </c>
      <c r="T35" s="393" t="e">
        <f t="shared" si="2"/>
        <v>#VALUE!</v>
      </c>
      <c r="U35" s="246" t="s">
        <v>945</v>
      </c>
      <c r="V35" s="246" t="s">
        <v>945</v>
      </c>
      <c r="W35" s="246" t="s">
        <v>945</v>
      </c>
      <c r="X35" s="246" t="s">
        <v>945</v>
      </c>
      <c r="Y35" s="246" t="s">
        <v>945</v>
      </c>
      <c r="Z35" s="246" t="s">
        <v>945</v>
      </c>
      <c r="AA35" s="246" t="s">
        <v>945</v>
      </c>
      <c r="AB35" s="246" t="s">
        <v>945</v>
      </c>
      <c r="AC35" s="246" t="s">
        <v>945</v>
      </c>
      <c r="AD35" s="241" t="s">
        <v>945</v>
      </c>
      <c r="AE35" s="394" t="e">
        <f t="shared" si="5"/>
        <v>#VALUE!</v>
      </c>
      <c r="AF35" s="394" t="e">
        <f t="shared" si="6"/>
        <v>#VALUE!</v>
      </c>
      <c r="AG35" s="394" t="e">
        <f t="shared" si="11"/>
        <v>#VALUE!</v>
      </c>
      <c r="AH35" s="394" t="e">
        <f t="shared" si="12"/>
        <v>#VALUE!</v>
      </c>
      <c r="AI35" s="394" t="e">
        <f t="shared" si="7"/>
        <v>#VALUE!</v>
      </c>
      <c r="AJ35" s="247" t="e">
        <f t="shared" si="24"/>
        <v>#VALUE!</v>
      </c>
      <c r="AK35" s="247" t="e">
        <f t="shared" si="25"/>
        <v>#VALUE!</v>
      </c>
      <c r="AL35" s="247" t="e">
        <f t="shared" si="26"/>
        <v>#VALUE!</v>
      </c>
      <c r="AM35" s="247" t="e">
        <f t="shared" si="27"/>
        <v>#VALUE!</v>
      </c>
      <c r="AN35" s="247" t="e">
        <f t="shared" si="23"/>
        <v>#VALUE!</v>
      </c>
      <c r="AO35" s="247" t="s">
        <v>945</v>
      </c>
      <c r="AP35" s="247" t="s">
        <v>945</v>
      </c>
      <c r="AQ35" s="247" t="s">
        <v>945</v>
      </c>
      <c r="AR35" s="247" t="s">
        <v>945</v>
      </c>
      <c r="AS35" s="247" t="s">
        <v>945</v>
      </c>
      <c r="AT35" s="394" t="e">
        <f t="shared" si="14"/>
        <v>#VALUE!</v>
      </c>
      <c r="AU35" s="247" t="s">
        <v>945</v>
      </c>
      <c r="AV35" s="247" t="s">
        <v>945</v>
      </c>
      <c r="AW35" s="247" t="s">
        <v>945</v>
      </c>
      <c r="AX35" s="247" t="s">
        <v>945</v>
      </c>
      <c r="AY35" s="247" t="s">
        <v>945</v>
      </c>
      <c r="AZ35" s="247" t="s">
        <v>945</v>
      </c>
      <c r="BA35" s="247" t="s">
        <v>945</v>
      </c>
      <c r="BB35" s="247" t="s">
        <v>945</v>
      </c>
      <c r="BC35" s="247" t="s">
        <v>945</v>
      </c>
    </row>
    <row r="36" spans="1:55" s="28" customFormat="1" ht="63" hidden="1">
      <c r="A36" s="239" t="s">
        <v>205</v>
      </c>
      <c r="B36" s="240" t="s">
        <v>970</v>
      </c>
      <c r="C36" s="241" t="s">
        <v>945</v>
      </c>
      <c r="D36" s="246" t="s">
        <v>945</v>
      </c>
      <c r="E36" s="246" t="s">
        <v>945</v>
      </c>
      <c r="F36" s="246" t="s">
        <v>945</v>
      </c>
      <c r="G36" s="246" t="s">
        <v>945</v>
      </c>
      <c r="H36" s="246" t="s">
        <v>945</v>
      </c>
      <c r="I36" s="246" t="s">
        <v>945</v>
      </c>
      <c r="J36" s="246" t="s">
        <v>945</v>
      </c>
      <c r="K36" s="246" t="s">
        <v>945</v>
      </c>
      <c r="L36" s="246" t="s">
        <v>945</v>
      </c>
      <c r="M36" s="246" t="s">
        <v>945</v>
      </c>
      <c r="N36" s="246" t="s">
        <v>945</v>
      </c>
      <c r="O36" s="246" t="s">
        <v>945</v>
      </c>
      <c r="P36" s="246" t="s">
        <v>945</v>
      </c>
      <c r="Q36" s="246" t="s">
        <v>945</v>
      </c>
      <c r="R36" s="246" t="s">
        <v>945</v>
      </c>
      <c r="S36" s="246" t="s">
        <v>945</v>
      </c>
      <c r="T36" s="393" t="e">
        <f t="shared" si="2"/>
        <v>#VALUE!</v>
      </c>
      <c r="U36" s="246" t="s">
        <v>945</v>
      </c>
      <c r="V36" s="246" t="s">
        <v>945</v>
      </c>
      <c r="W36" s="246" t="s">
        <v>945</v>
      </c>
      <c r="X36" s="246" t="s">
        <v>945</v>
      </c>
      <c r="Y36" s="246" t="s">
        <v>945</v>
      </c>
      <c r="Z36" s="246" t="s">
        <v>945</v>
      </c>
      <c r="AA36" s="246" t="s">
        <v>945</v>
      </c>
      <c r="AB36" s="246" t="s">
        <v>945</v>
      </c>
      <c r="AC36" s="246" t="s">
        <v>945</v>
      </c>
      <c r="AD36" s="241" t="s">
        <v>945</v>
      </c>
      <c r="AE36" s="394" t="e">
        <f t="shared" si="5"/>
        <v>#VALUE!</v>
      </c>
      <c r="AF36" s="394" t="e">
        <f t="shared" si="6"/>
        <v>#VALUE!</v>
      </c>
      <c r="AG36" s="394" t="e">
        <f t="shared" si="11"/>
        <v>#VALUE!</v>
      </c>
      <c r="AH36" s="394" t="e">
        <f t="shared" si="12"/>
        <v>#VALUE!</v>
      </c>
      <c r="AI36" s="394" t="e">
        <f t="shared" si="7"/>
        <v>#VALUE!</v>
      </c>
      <c r="AJ36" s="247" t="e">
        <f t="shared" si="24"/>
        <v>#VALUE!</v>
      </c>
      <c r="AK36" s="247" t="e">
        <f t="shared" si="25"/>
        <v>#VALUE!</v>
      </c>
      <c r="AL36" s="247" t="e">
        <f t="shared" si="26"/>
        <v>#VALUE!</v>
      </c>
      <c r="AM36" s="247" t="e">
        <f t="shared" si="27"/>
        <v>#VALUE!</v>
      </c>
      <c r="AN36" s="247" t="e">
        <f t="shared" si="23"/>
        <v>#VALUE!</v>
      </c>
      <c r="AO36" s="247" t="s">
        <v>945</v>
      </c>
      <c r="AP36" s="247" t="s">
        <v>945</v>
      </c>
      <c r="AQ36" s="247" t="s">
        <v>945</v>
      </c>
      <c r="AR36" s="247" t="s">
        <v>945</v>
      </c>
      <c r="AS36" s="247" t="s">
        <v>945</v>
      </c>
      <c r="AT36" s="394" t="e">
        <f t="shared" si="14"/>
        <v>#VALUE!</v>
      </c>
      <c r="AU36" s="247" t="s">
        <v>945</v>
      </c>
      <c r="AV36" s="247" t="s">
        <v>945</v>
      </c>
      <c r="AW36" s="247" t="s">
        <v>945</v>
      </c>
      <c r="AX36" s="247" t="s">
        <v>945</v>
      </c>
      <c r="AY36" s="247" t="s">
        <v>945</v>
      </c>
      <c r="AZ36" s="247" t="s">
        <v>945</v>
      </c>
      <c r="BA36" s="247" t="s">
        <v>945</v>
      </c>
      <c r="BB36" s="247" t="s">
        <v>945</v>
      </c>
      <c r="BC36" s="247" t="s">
        <v>945</v>
      </c>
    </row>
    <row r="37" spans="1:55" s="28" customFormat="1" ht="110.25" hidden="1">
      <c r="A37" s="239" t="s">
        <v>971</v>
      </c>
      <c r="B37" s="240" t="s">
        <v>972</v>
      </c>
      <c r="C37" s="241" t="s">
        <v>945</v>
      </c>
      <c r="D37" s="246" t="s">
        <v>945</v>
      </c>
      <c r="E37" s="246" t="s">
        <v>945</v>
      </c>
      <c r="F37" s="246" t="s">
        <v>945</v>
      </c>
      <c r="G37" s="246" t="s">
        <v>945</v>
      </c>
      <c r="H37" s="246" t="s">
        <v>945</v>
      </c>
      <c r="I37" s="246" t="s">
        <v>945</v>
      </c>
      <c r="J37" s="246" t="s">
        <v>945</v>
      </c>
      <c r="K37" s="246" t="s">
        <v>945</v>
      </c>
      <c r="L37" s="246" t="s">
        <v>945</v>
      </c>
      <c r="M37" s="246" t="s">
        <v>945</v>
      </c>
      <c r="N37" s="246" t="s">
        <v>945</v>
      </c>
      <c r="O37" s="246" t="s">
        <v>945</v>
      </c>
      <c r="P37" s="246" t="s">
        <v>945</v>
      </c>
      <c r="Q37" s="246" t="s">
        <v>945</v>
      </c>
      <c r="R37" s="246" t="s">
        <v>945</v>
      </c>
      <c r="S37" s="246" t="s">
        <v>945</v>
      </c>
      <c r="T37" s="393" t="e">
        <f t="shared" si="2"/>
        <v>#VALUE!</v>
      </c>
      <c r="U37" s="246" t="s">
        <v>945</v>
      </c>
      <c r="V37" s="246" t="s">
        <v>945</v>
      </c>
      <c r="W37" s="246" t="s">
        <v>945</v>
      </c>
      <c r="X37" s="246" t="s">
        <v>945</v>
      </c>
      <c r="Y37" s="246" t="s">
        <v>945</v>
      </c>
      <c r="Z37" s="246" t="s">
        <v>945</v>
      </c>
      <c r="AA37" s="246" t="s">
        <v>945</v>
      </c>
      <c r="AB37" s="246" t="s">
        <v>945</v>
      </c>
      <c r="AC37" s="246" t="s">
        <v>945</v>
      </c>
      <c r="AD37" s="241" t="s">
        <v>945</v>
      </c>
      <c r="AE37" s="394" t="e">
        <f t="shared" si="5"/>
        <v>#VALUE!</v>
      </c>
      <c r="AF37" s="394" t="e">
        <f t="shared" si="6"/>
        <v>#VALUE!</v>
      </c>
      <c r="AG37" s="394" t="e">
        <f t="shared" si="11"/>
        <v>#VALUE!</v>
      </c>
      <c r="AH37" s="394" t="e">
        <f t="shared" si="12"/>
        <v>#VALUE!</v>
      </c>
      <c r="AI37" s="394" t="e">
        <f t="shared" si="7"/>
        <v>#VALUE!</v>
      </c>
      <c r="AJ37" s="247" t="e">
        <f t="shared" si="24"/>
        <v>#VALUE!</v>
      </c>
      <c r="AK37" s="247" t="e">
        <f t="shared" si="25"/>
        <v>#VALUE!</v>
      </c>
      <c r="AL37" s="247" t="e">
        <f t="shared" si="26"/>
        <v>#VALUE!</v>
      </c>
      <c r="AM37" s="247" t="e">
        <f t="shared" si="27"/>
        <v>#VALUE!</v>
      </c>
      <c r="AN37" s="247" t="e">
        <f t="shared" si="23"/>
        <v>#VALUE!</v>
      </c>
      <c r="AO37" s="247" t="s">
        <v>945</v>
      </c>
      <c r="AP37" s="247" t="s">
        <v>945</v>
      </c>
      <c r="AQ37" s="247" t="s">
        <v>945</v>
      </c>
      <c r="AR37" s="247" t="s">
        <v>945</v>
      </c>
      <c r="AS37" s="247" t="s">
        <v>945</v>
      </c>
      <c r="AT37" s="394" t="e">
        <f t="shared" si="14"/>
        <v>#VALUE!</v>
      </c>
      <c r="AU37" s="247" t="s">
        <v>945</v>
      </c>
      <c r="AV37" s="247" t="s">
        <v>945</v>
      </c>
      <c r="AW37" s="247" t="s">
        <v>945</v>
      </c>
      <c r="AX37" s="247" t="s">
        <v>945</v>
      </c>
      <c r="AY37" s="247" t="s">
        <v>945</v>
      </c>
      <c r="AZ37" s="247" t="s">
        <v>945</v>
      </c>
      <c r="BA37" s="247" t="s">
        <v>945</v>
      </c>
      <c r="BB37" s="247" t="s">
        <v>945</v>
      </c>
      <c r="BC37" s="247" t="s">
        <v>945</v>
      </c>
    </row>
    <row r="38" spans="1:55" s="28" customFormat="1" ht="126" hidden="1">
      <c r="A38" s="239" t="s">
        <v>216</v>
      </c>
      <c r="B38" s="240" t="s">
        <v>977</v>
      </c>
      <c r="C38" s="241" t="s">
        <v>945</v>
      </c>
      <c r="D38" s="246" t="s">
        <v>945</v>
      </c>
      <c r="E38" s="246" t="s">
        <v>945</v>
      </c>
      <c r="F38" s="246" t="s">
        <v>945</v>
      </c>
      <c r="G38" s="246" t="s">
        <v>945</v>
      </c>
      <c r="H38" s="246" t="s">
        <v>945</v>
      </c>
      <c r="I38" s="246" t="s">
        <v>945</v>
      </c>
      <c r="J38" s="246" t="s">
        <v>945</v>
      </c>
      <c r="K38" s="246" t="s">
        <v>945</v>
      </c>
      <c r="L38" s="246" t="s">
        <v>945</v>
      </c>
      <c r="M38" s="246" t="s">
        <v>945</v>
      </c>
      <c r="N38" s="246" t="s">
        <v>945</v>
      </c>
      <c r="O38" s="246" t="s">
        <v>945</v>
      </c>
      <c r="P38" s="246" t="s">
        <v>945</v>
      </c>
      <c r="Q38" s="246" t="s">
        <v>945</v>
      </c>
      <c r="R38" s="246" t="s">
        <v>945</v>
      </c>
      <c r="S38" s="246" t="s">
        <v>945</v>
      </c>
      <c r="T38" s="393" t="e">
        <f t="shared" si="2"/>
        <v>#VALUE!</v>
      </c>
      <c r="U38" s="246" t="s">
        <v>945</v>
      </c>
      <c r="V38" s="246" t="s">
        <v>945</v>
      </c>
      <c r="W38" s="246" t="s">
        <v>945</v>
      </c>
      <c r="X38" s="246" t="s">
        <v>945</v>
      </c>
      <c r="Y38" s="246" t="s">
        <v>945</v>
      </c>
      <c r="Z38" s="246" t="s">
        <v>945</v>
      </c>
      <c r="AA38" s="246" t="s">
        <v>945</v>
      </c>
      <c r="AB38" s="246" t="s">
        <v>945</v>
      </c>
      <c r="AC38" s="246" t="s">
        <v>945</v>
      </c>
      <c r="AD38" s="241" t="s">
        <v>945</v>
      </c>
      <c r="AE38" s="394" t="e">
        <f t="shared" si="5"/>
        <v>#VALUE!</v>
      </c>
      <c r="AF38" s="394" t="e">
        <f t="shared" si="6"/>
        <v>#VALUE!</v>
      </c>
      <c r="AG38" s="394" t="e">
        <f t="shared" si="11"/>
        <v>#VALUE!</v>
      </c>
      <c r="AH38" s="394" t="e">
        <f t="shared" si="12"/>
        <v>#VALUE!</v>
      </c>
      <c r="AI38" s="394" t="e">
        <f t="shared" si="7"/>
        <v>#VALUE!</v>
      </c>
      <c r="AJ38" s="247" t="e">
        <f t="shared" si="24"/>
        <v>#VALUE!</v>
      </c>
      <c r="AK38" s="247" t="e">
        <f t="shared" si="25"/>
        <v>#VALUE!</v>
      </c>
      <c r="AL38" s="247" t="e">
        <f t="shared" si="26"/>
        <v>#VALUE!</v>
      </c>
      <c r="AM38" s="247" t="e">
        <f t="shared" si="27"/>
        <v>#VALUE!</v>
      </c>
      <c r="AN38" s="247" t="e">
        <f t="shared" si="23"/>
        <v>#VALUE!</v>
      </c>
      <c r="AO38" s="247" t="s">
        <v>945</v>
      </c>
      <c r="AP38" s="247" t="s">
        <v>945</v>
      </c>
      <c r="AQ38" s="247" t="s">
        <v>945</v>
      </c>
      <c r="AR38" s="247" t="s">
        <v>945</v>
      </c>
      <c r="AS38" s="247" t="s">
        <v>945</v>
      </c>
      <c r="AT38" s="394" t="e">
        <f t="shared" si="14"/>
        <v>#VALUE!</v>
      </c>
      <c r="AU38" s="247" t="s">
        <v>945</v>
      </c>
      <c r="AV38" s="247" t="s">
        <v>945</v>
      </c>
      <c r="AW38" s="247" t="s">
        <v>945</v>
      </c>
      <c r="AX38" s="247" t="s">
        <v>945</v>
      </c>
      <c r="AY38" s="247" t="s">
        <v>945</v>
      </c>
      <c r="AZ38" s="247" t="s">
        <v>945</v>
      </c>
      <c r="BA38" s="247" t="s">
        <v>945</v>
      </c>
      <c r="BB38" s="247" t="s">
        <v>945</v>
      </c>
      <c r="BC38" s="247" t="s">
        <v>945</v>
      </c>
    </row>
    <row r="39" spans="1:55" s="28" customFormat="1" ht="110.25" hidden="1">
      <c r="A39" s="239" t="s">
        <v>978</v>
      </c>
      <c r="B39" s="240" t="s">
        <v>979</v>
      </c>
      <c r="C39" s="241" t="s">
        <v>945</v>
      </c>
      <c r="D39" s="246" t="s">
        <v>945</v>
      </c>
      <c r="E39" s="246" t="s">
        <v>945</v>
      </c>
      <c r="F39" s="246" t="s">
        <v>945</v>
      </c>
      <c r="G39" s="246" t="s">
        <v>945</v>
      </c>
      <c r="H39" s="246" t="s">
        <v>945</v>
      </c>
      <c r="I39" s="246" t="s">
        <v>945</v>
      </c>
      <c r="J39" s="246" t="s">
        <v>945</v>
      </c>
      <c r="K39" s="246" t="s">
        <v>945</v>
      </c>
      <c r="L39" s="246" t="s">
        <v>945</v>
      </c>
      <c r="M39" s="246" t="s">
        <v>945</v>
      </c>
      <c r="N39" s="246" t="s">
        <v>945</v>
      </c>
      <c r="O39" s="246" t="s">
        <v>945</v>
      </c>
      <c r="P39" s="246" t="s">
        <v>945</v>
      </c>
      <c r="Q39" s="246" t="s">
        <v>945</v>
      </c>
      <c r="R39" s="246" t="s">
        <v>945</v>
      </c>
      <c r="S39" s="246" t="s">
        <v>945</v>
      </c>
      <c r="T39" s="393" t="e">
        <f t="shared" si="2"/>
        <v>#VALUE!</v>
      </c>
      <c r="U39" s="246" t="s">
        <v>945</v>
      </c>
      <c r="V39" s="246" t="s">
        <v>945</v>
      </c>
      <c r="W39" s="246" t="s">
        <v>945</v>
      </c>
      <c r="X39" s="246" t="s">
        <v>945</v>
      </c>
      <c r="Y39" s="246" t="s">
        <v>945</v>
      </c>
      <c r="Z39" s="246" t="s">
        <v>945</v>
      </c>
      <c r="AA39" s="246" t="s">
        <v>945</v>
      </c>
      <c r="AB39" s="246" t="s">
        <v>945</v>
      </c>
      <c r="AC39" s="246" t="s">
        <v>945</v>
      </c>
      <c r="AD39" s="241" t="s">
        <v>945</v>
      </c>
      <c r="AE39" s="394" t="e">
        <f t="shared" si="5"/>
        <v>#VALUE!</v>
      </c>
      <c r="AF39" s="394" t="e">
        <f t="shared" si="6"/>
        <v>#VALUE!</v>
      </c>
      <c r="AG39" s="394" t="e">
        <f t="shared" si="11"/>
        <v>#VALUE!</v>
      </c>
      <c r="AH39" s="394" t="e">
        <f t="shared" si="12"/>
        <v>#VALUE!</v>
      </c>
      <c r="AI39" s="394" t="e">
        <f t="shared" si="7"/>
        <v>#VALUE!</v>
      </c>
      <c r="AJ39" s="247" t="e">
        <f t="shared" si="24"/>
        <v>#VALUE!</v>
      </c>
      <c r="AK39" s="247" t="e">
        <f t="shared" si="25"/>
        <v>#VALUE!</v>
      </c>
      <c r="AL39" s="247" t="e">
        <f t="shared" si="26"/>
        <v>#VALUE!</v>
      </c>
      <c r="AM39" s="247" t="e">
        <f t="shared" si="27"/>
        <v>#VALUE!</v>
      </c>
      <c r="AN39" s="247" t="e">
        <f t="shared" si="23"/>
        <v>#VALUE!</v>
      </c>
      <c r="AO39" s="247" t="s">
        <v>945</v>
      </c>
      <c r="AP39" s="247" t="s">
        <v>945</v>
      </c>
      <c r="AQ39" s="247" t="s">
        <v>945</v>
      </c>
      <c r="AR39" s="247" t="s">
        <v>945</v>
      </c>
      <c r="AS39" s="247" t="s">
        <v>945</v>
      </c>
      <c r="AT39" s="394" t="e">
        <f t="shared" si="14"/>
        <v>#VALUE!</v>
      </c>
      <c r="AU39" s="247" t="s">
        <v>945</v>
      </c>
      <c r="AV39" s="247" t="s">
        <v>945</v>
      </c>
      <c r="AW39" s="247" t="s">
        <v>945</v>
      </c>
      <c r="AX39" s="247" t="s">
        <v>945</v>
      </c>
      <c r="AY39" s="247" t="s">
        <v>945</v>
      </c>
      <c r="AZ39" s="247" t="s">
        <v>945</v>
      </c>
      <c r="BA39" s="247" t="s">
        <v>945</v>
      </c>
      <c r="BB39" s="247" t="s">
        <v>945</v>
      </c>
      <c r="BC39" s="247" t="s">
        <v>945</v>
      </c>
    </row>
    <row r="40" spans="1:55" s="28" customFormat="1" ht="110.25" hidden="1">
      <c r="A40" s="239" t="s">
        <v>980</v>
      </c>
      <c r="B40" s="240" t="s">
        <v>981</v>
      </c>
      <c r="C40" s="241" t="s">
        <v>945</v>
      </c>
      <c r="D40" s="246" t="s">
        <v>945</v>
      </c>
      <c r="E40" s="246" t="s">
        <v>945</v>
      </c>
      <c r="F40" s="246" t="s">
        <v>945</v>
      </c>
      <c r="G40" s="246" t="s">
        <v>945</v>
      </c>
      <c r="H40" s="246" t="s">
        <v>945</v>
      </c>
      <c r="I40" s="246" t="s">
        <v>945</v>
      </c>
      <c r="J40" s="246" t="s">
        <v>945</v>
      </c>
      <c r="K40" s="246" t="s">
        <v>945</v>
      </c>
      <c r="L40" s="246" t="s">
        <v>945</v>
      </c>
      <c r="M40" s="246" t="s">
        <v>945</v>
      </c>
      <c r="N40" s="246" t="s">
        <v>945</v>
      </c>
      <c r="O40" s="246" t="s">
        <v>945</v>
      </c>
      <c r="P40" s="246" t="s">
        <v>945</v>
      </c>
      <c r="Q40" s="246" t="s">
        <v>945</v>
      </c>
      <c r="R40" s="246" t="s">
        <v>945</v>
      </c>
      <c r="S40" s="246" t="s">
        <v>945</v>
      </c>
      <c r="T40" s="393" t="e">
        <f t="shared" si="2"/>
        <v>#VALUE!</v>
      </c>
      <c r="U40" s="246" t="s">
        <v>945</v>
      </c>
      <c r="V40" s="246" t="s">
        <v>945</v>
      </c>
      <c r="W40" s="246" t="s">
        <v>945</v>
      </c>
      <c r="X40" s="246" t="s">
        <v>945</v>
      </c>
      <c r="Y40" s="246" t="s">
        <v>945</v>
      </c>
      <c r="Z40" s="246" t="s">
        <v>945</v>
      </c>
      <c r="AA40" s="246" t="s">
        <v>945</v>
      </c>
      <c r="AB40" s="246" t="s">
        <v>945</v>
      </c>
      <c r="AC40" s="246" t="s">
        <v>945</v>
      </c>
      <c r="AD40" s="241" t="s">
        <v>945</v>
      </c>
      <c r="AE40" s="394" t="e">
        <f t="shared" si="5"/>
        <v>#VALUE!</v>
      </c>
      <c r="AF40" s="394" t="e">
        <f t="shared" si="6"/>
        <v>#VALUE!</v>
      </c>
      <c r="AG40" s="394" t="e">
        <f t="shared" si="11"/>
        <v>#VALUE!</v>
      </c>
      <c r="AH40" s="394" t="e">
        <f t="shared" si="12"/>
        <v>#VALUE!</v>
      </c>
      <c r="AI40" s="394" t="e">
        <f t="shared" si="7"/>
        <v>#VALUE!</v>
      </c>
      <c r="AJ40" s="247" t="e">
        <f t="shared" si="24"/>
        <v>#VALUE!</v>
      </c>
      <c r="AK40" s="247" t="e">
        <f t="shared" si="25"/>
        <v>#VALUE!</v>
      </c>
      <c r="AL40" s="247" t="e">
        <f t="shared" si="26"/>
        <v>#VALUE!</v>
      </c>
      <c r="AM40" s="247" t="e">
        <f t="shared" si="27"/>
        <v>#VALUE!</v>
      </c>
      <c r="AN40" s="247" t="e">
        <f t="shared" si="23"/>
        <v>#VALUE!</v>
      </c>
      <c r="AO40" s="247" t="s">
        <v>945</v>
      </c>
      <c r="AP40" s="247" t="s">
        <v>945</v>
      </c>
      <c r="AQ40" s="247" t="s">
        <v>945</v>
      </c>
      <c r="AR40" s="247" t="s">
        <v>945</v>
      </c>
      <c r="AS40" s="247" t="s">
        <v>945</v>
      </c>
      <c r="AT40" s="394" t="e">
        <f t="shared" si="14"/>
        <v>#VALUE!</v>
      </c>
      <c r="AU40" s="247" t="s">
        <v>945</v>
      </c>
      <c r="AV40" s="247" t="s">
        <v>945</v>
      </c>
      <c r="AW40" s="247" t="s">
        <v>945</v>
      </c>
      <c r="AX40" s="247" t="s">
        <v>945</v>
      </c>
      <c r="AY40" s="247" t="s">
        <v>945</v>
      </c>
      <c r="AZ40" s="247" t="s">
        <v>945</v>
      </c>
      <c r="BA40" s="247" t="s">
        <v>945</v>
      </c>
      <c r="BB40" s="247" t="s">
        <v>945</v>
      </c>
      <c r="BC40" s="247" t="s">
        <v>945</v>
      </c>
    </row>
    <row r="41" spans="1:55" s="28" customFormat="1" ht="78.75" hidden="1">
      <c r="A41" s="239" t="s">
        <v>217</v>
      </c>
      <c r="B41" s="240" t="s">
        <v>982</v>
      </c>
      <c r="C41" s="241" t="s">
        <v>945</v>
      </c>
      <c r="D41" s="246" t="s">
        <v>945</v>
      </c>
      <c r="E41" s="246" t="s">
        <v>945</v>
      </c>
      <c r="F41" s="246" t="s">
        <v>945</v>
      </c>
      <c r="G41" s="246" t="s">
        <v>945</v>
      </c>
      <c r="H41" s="246" t="s">
        <v>945</v>
      </c>
      <c r="I41" s="246" t="s">
        <v>945</v>
      </c>
      <c r="J41" s="246" t="s">
        <v>945</v>
      </c>
      <c r="K41" s="246" t="s">
        <v>945</v>
      </c>
      <c r="L41" s="246" t="s">
        <v>945</v>
      </c>
      <c r="M41" s="246" t="s">
        <v>945</v>
      </c>
      <c r="N41" s="246" t="s">
        <v>945</v>
      </c>
      <c r="O41" s="246" t="s">
        <v>945</v>
      </c>
      <c r="P41" s="246" t="s">
        <v>945</v>
      </c>
      <c r="Q41" s="246" t="s">
        <v>945</v>
      </c>
      <c r="R41" s="246" t="s">
        <v>945</v>
      </c>
      <c r="S41" s="246" t="s">
        <v>945</v>
      </c>
      <c r="T41" s="393" t="e">
        <f t="shared" si="2"/>
        <v>#VALUE!</v>
      </c>
      <c r="U41" s="246" t="s">
        <v>945</v>
      </c>
      <c r="V41" s="246" t="s">
        <v>945</v>
      </c>
      <c r="W41" s="246" t="s">
        <v>945</v>
      </c>
      <c r="X41" s="246" t="s">
        <v>945</v>
      </c>
      <c r="Y41" s="246" t="s">
        <v>945</v>
      </c>
      <c r="Z41" s="246" t="s">
        <v>945</v>
      </c>
      <c r="AA41" s="246" t="s">
        <v>945</v>
      </c>
      <c r="AB41" s="246" t="s">
        <v>945</v>
      </c>
      <c r="AC41" s="246" t="s">
        <v>945</v>
      </c>
      <c r="AD41" s="241" t="s">
        <v>945</v>
      </c>
      <c r="AE41" s="394" t="e">
        <f t="shared" si="5"/>
        <v>#VALUE!</v>
      </c>
      <c r="AF41" s="394" t="e">
        <f t="shared" si="6"/>
        <v>#VALUE!</v>
      </c>
      <c r="AG41" s="394" t="e">
        <f t="shared" si="11"/>
        <v>#VALUE!</v>
      </c>
      <c r="AH41" s="394" t="e">
        <f t="shared" si="12"/>
        <v>#VALUE!</v>
      </c>
      <c r="AI41" s="394" t="e">
        <f t="shared" si="7"/>
        <v>#VALUE!</v>
      </c>
      <c r="AJ41" s="247" t="e">
        <f t="shared" si="24"/>
        <v>#VALUE!</v>
      </c>
      <c r="AK41" s="247" t="e">
        <f t="shared" si="25"/>
        <v>#VALUE!</v>
      </c>
      <c r="AL41" s="247" t="e">
        <f t="shared" si="26"/>
        <v>#VALUE!</v>
      </c>
      <c r="AM41" s="247" t="e">
        <f t="shared" si="27"/>
        <v>#VALUE!</v>
      </c>
      <c r="AN41" s="247" t="e">
        <f t="shared" si="23"/>
        <v>#VALUE!</v>
      </c>
      <c r="AO41" s="247" t="s">
        <v>945</v>
      </c>
      <c r="AP41" s="247" t="s">
        <v>945</v>
      </c>
      <c r="AQ41" s="247" t="s">
        <v>945</v>
      </c>
      <c r="AR41" s="247" t="s">
        <v>945</v>
      </c>
      <c r="AS41" s="247" t="s">
        <v>945</v>
      </c>
      <c r="AT41" s="394" t="e">
        <f t="shared" si="14"/>
        <v>#VALUE!</v>
      </c>
      <c r="AU41" s="247" t="s">
        <v>945</v>
      </c>
      <c r="AV41" s="247" t="s">
        <v>945</v>
      </c>
      <c r="AW41" s="247" t="s">
        <v>945</v>
      </c>
      <c r="AX41" s="247" t="s">
        <v>945</v>
      </c>
      <c r="AY41" s="247" t="s">
        <v>945</v>
      </c>
      <c r="AZ41" s="247" t="s">
        <v>945</v>
      </c>
      <c r="BA41" s="247" t="s">
        <v>945</v>
      </c>
      <c r="BB41" s="247" t="s">
        <v>945</v>
      </c>
      <c r="BC41" s="247" t="s">
        <v>945</v>
      </c>
    </row>
    <row r="42" spans="1:55" s="28" customFormat="1" ht="94.5" hidden="1">
      <c r="A42" s="239" t="s">
        <v>286</v>
      </c>
      <c r="B42" s="240" t="s">
        <v>983</v>
      </c>
      <c r="C42" s="241" t="s">
        <v>945</v>
      </c>
      <c r="D42" s="246" t="s">
        <v>945</v>
      </c>
      <c r="E42" s="246" t="s">
        <v>945</v>
      </c>
      <c r="F42" s="246" t="s">
        <v>945</v>
      </c>
      <c r="G42" s="246" t="s">
        <v>945</v>
      </c>
      <c r="H42" s="246" t="s">
        <v>945</v>
      </c>
      <c r="I42" s="246" t="s">
        <v>945</v>
      </c>
      <c r="J42" s="246" t="s">
        <v>945</v>
      </c>
      <c r="K42" s="246" t="s">
        <v>945</v>
      </c>
      <c r="L42" s="246" t="s">
        <v>945</v>
      </c>
      <c r="M42" s="246" t="s">
        <v>945</v>
      </c>
      <c r="N42" s="246" t="s">
        <v>945</v>
      </c>
      <c r="O42" s="246" t="s">
        <v>945</v>
      </c>
      <c r="P42" s="246" t="s">
        <v>945</v>
      </c>
      <c r="Q42" s="246" t="s">
        <v>945</v>
      </c>
      <c r="R42" s="246" t="s">
        <v>945</v>
      </c>
      <c r="S42" s="246" t="s">
        <v>945</v>
      </c>
      <c r="T42" s="393" t="e">
        <f t="shared" si="2"/>
        <v>#VALUE!</v>
      </c>
      <c r="U42" s="246" t="s">
        <v>945</v>
      </c>
      <c r="V42" s="246" t="s">
        <v>945</v>
      </c>
      <c r="W42" s="246" t="s">
        <v>945</v>
      </c>
      <c r="X42" s="246" t="s">
        <v>945</v>
      </c>
      <c r="Y42" s="246" t="s">
        <v>945</v>
      </c>
      <c r="Z42" s="246" t="s">
        <v>945</v>
      </c>
      <c r="AA42" s="246" t="s">
        <v>945</v>
      </c>
      <c r="AB42" s="246" t="s">
        <v>945</v>
      </c>
      <c r="AC42" s="246" t="s">
        <v>945</v>
      </c>
      <c r="AD42" s="241" t="s">
        <v>945</v>
      </c>
      <c r="AE42" s="394" t="e">
        <f t="shared" si="5"/>
        <v>#VALUE!</v>
      </c>
      <c r="AF42" s="394" t="e">
        <f t="shared" si="6"/>
        <v>#VALUE!</v>
      </c>
      <c r="AG42" s="394" t="e">
        <f t="shared" si="11"/>
        <v>#VALUE!</v>
      </c>
      <c r="AH42" s="394" t="e">
        <f t="shared" si="12"/>
        <v>#VALUE!</v>
      </c>
      <c r="AI42" s="394" t="e">
        <f t="shared" si="7"/>
        <v>#VALUE!</v>
      </c>
      <c r="AJ42" s="247" t="e">
        <f t="shared" si="24"/>
        <v>#VALUE!</v>
      </c>
      <c r="AK42" s="247" t="e">
        <f t="shared" si="25"/>
        <v>#VALUE!</v>
      </c>
      <c r="AL42" s="247" t="e">
        <f t="shared" si="26"/>
        <v>#VALUE!</v>
      </c>
      <c r="AM42" s="247" t="e">
        <f t="shared" si="27"/>
        <v>#VALUE!</v>
      </c>
      <c r="AN42" s="247" t="e">
        <f t="shared" si="23"/>
        <v>#VALUE!</v>
      </c>
      <c r="AO42" s="247" t="s">
        <v>945</v>
      </c>
      <c r="AP42" s="247" t="s">
        <v>945</v>
      </c>
      <c r="AQ42" s="247" t="s">
        <v>945</v>
      </c>
      <c r="AR42" s="247" t="s">
        <v>945</v>
      </c>
      <c r="AS42" s="247" t="s">
        <v>945</v>
      </c>
      <c r="AT42" s="394" t="e">
        <f t="shared" si="14"/>
        <v>#VALUE!</v>
      </c>
      <c r="AU42" s="247" t="s">
        <v>945</v>
      </c>
      <c r="AV42" s="247" t="s">
        <v>945</v>
      </c>
      <c r="AW42" s="247" t="s">
        <v>945</v>
      </c>
      <c r="AX42" s="247" t="s">
        <v>945</v>
      </c>
      <c r="AY42" s="247" t="s">
        <v>945</v>
      </c>
      <c r="AZ42" s="247" t="s">
        <v>945</v>
      </c>
      <c r="BA42" s="247" t="s">
        <v>945</v>
      </c>
      <c r="BB42" s="247" t="s">
        <v>945</v>
      </c>
      <c r="BC42" s="247" t="s">
        <v>945</v>
      </c>
    </row>
    <row r="43" spans="1:55" s="28" customFormat="1" ht="47.25">
      <c r="A43" s="239" t="s">
        <v>288</v>
      </c>
      <c r="B43" s="242" t="s">
        <v>984</v>
      </c>
      <c r="C43" s="241" t="s">
        <v>945</v>
      </c>
      <c r="D43" s="246">
        <f t="shared" ref="D43:I43" si="28">D44+D45+D46</f>
        <v>169.608</v>
      </c>
      <c r="E43" s="246">
        <f t="shared" si="28"/>
        <v>104.70664228</v>
      </c>
      <c r="F43" s="246">
        <f t="shared" si="28"/>
        <v>0</v>
      </c>
      <c r="G43" s="246">
        <f>G44+G45+G46</f>
        <v>6.1693422799999995</v>
      </c>
      <c r="H43" s="246">
        <f t="shared" si="28"/>
        <v>68.165500000000009</v>
      </c>
      <c r="I43" s="246">
        <f t="shared" si="28"/>
        <v>30.3718</v>
      </c>
      <c r="J43" s="246">
        <f t="shared" ref="J43:S43" si="29">J44+J45+J46</f>
        <v>41.400452279999996</v>
      </c>
      <c r="K43" s="246">
        <f t="shared" si="29"/>
        <v>0</v>
      </c>
      <c r="L43" s="246">
        <f t="shared" si="29"/>
        <v>6.1629522799999998</v>
      </c>
      <c r="M43" s="246">
        <f t="shared" si="29"/>
        <v>35.237499999999997</v>
      </c>
      <c r="N43" s="246">
        <f t="shared" si="29"/>
        <v>0</v>
      </c>
      <c r="O43" s="246">
        <f t="shared" si="29"/>
        <v>0</v>
      </c>
      <c r="P43" s="246">
        <f t="shared" si="29"/>
        <v>0</v>
      </c>
      <c r="Q43" s="246">
        <f t="shared" si="29"/>
        <v>0</v>
      </c>
      <c r="R43" s="246">
        <f t="shared" si="29"/>
        <v>32.461199999999998</v>
      </c>
      <c r="S43" s="246">
        <f t="shared" si="29"/>
        <v>1.6279999999999999</v>
      </c>
      <c r="T43" s="393">
        <f>U43+V43+W43+X43</f>
        <v>29.216989999999999</v>
      </c>
      <c r="U43" s="246">
        <f t="shared" ref="U43:V43" si="30">U44+U45+U46</f>
        <v>0</v>
      </c>
      <c r="V43" s="246">
        <f t="shared" si="30"/>
        <v>6.3899999999999998E-3</v>
      </c>
      <c r="W43" s="246">
        <f>W44+W45+W46</f>
        <v>0.46679999999999999</v>
      </c>
      <c r="X43" s="246">
        <f>X44+X45+X46</f>
        <v>28.7438</v>
      </c>
      <c r="Y43" s="246">
        <f>Z43+AA43+AB43+AC43</f>
        <v>0</v>
      </c>
      <c r="Z43" s="246">
        <f>Z44</f>
        <v>0</v>
      </c>
      <c r="AA43" s="246">
        <f t="shared" ref="AA43:AC43" si="31">AA44</f>
        <v>0</v>
      </c>
      <c r="AB43" s="246">
        <f>AB44+AB45</f>
        <v>0</v>
      </c>
      <c r="AC43" s="246">
        <f t="shared" si="31"/>
        <v>0</v>
      </c>
      <c r="AD43" s="246">
        <f>AD44+AD45+AD46</f>
        <v>146.34</v>
      </c>
      <c r="AE43" s="394">
        <f t="shared" si="5"/>
        <v>85.907199999999989</v>
      </c>
      <c r="AF43" s="394">
        <f t="shared" si="6"/>
        <v>0</v>
      </c>
      <c r="AG43" s="394">
        <f t="shared" ref="AG43:AI46" si="32">AL43+AQ43+AV43+BA43</f>
        <v>26.994499999999999</v>
      </c>
      <c r="AH43" s="394">
        <f t="shared" si="32"/>
        <v>28.540900000000001</v>
      </c>
      <c r="AI43" s="394">
        <f t="shared" si="32"/>
        <v>30.3718</v>
      </c>
      <c r="AJ43" s="247">
        <f t="shared" ref="AJ43:AO43" si="33">AJ44+AJ45+AJ46</f>
        <v>0.97970000000000002</v>
      </c>
      <c r="AK43" s="247">
        <f t="shared" si="33"/>
        <v>0</v>
      </c>
      <c r="AL43" s="247">
        <f t="shared" si="33"/>
        <v>0</v>
      </c>
      <c r="AM43" s="247">
        <f t="shared" si="33"/>
        <v>0.97970000000000002</v>
      </c>
      <c r="AN43" s="247">
        <f t="shared" si="33"/>
        <v>0</v>
      </c>
      <c r="AO43" s="247">
        <f t="shared" si="33"/>
        <v>47.878999999999998</v>
      </c>
      <c r="AP43" s="247">
        <f t="shared" ref="AP43:AR43" si="34">AP44+AP45+AP46</f>
        <v>0</v>
      </c>
      <c r="AQ43" s="247">
        <f t="shared" si="34"/>
        <v>0</v>
      </c>
      <c r="AR43" s="247">
        <f t="shared" si="34"/>
        <v>27.050999999999998</v>
      </c>
      <c r="AS43" s="247">
        <f>AS44+AS45+AS46</f>
        <v>20.827999999999999</v>
      </c>
      <c r="AT43" s="247">
        <f t="shared" ref="AT43:AW43" si="35">AT44+AT45+AT46</f>
        <v>37.048499999999997</v>
      </c>
      <c r="AU43" s="247">
        <f t="shared" si="35"/>
        <v>0</v>
      </c>
      <c r="AV43" s="247">
        <f t="shared" si="35"/>
        <v>26.994499999999999</v>
      </c>
      <c r="AW43" s="247">
        <f t="shared" si="35"/>
        <v>0.51019999999999999</v>
      </c>
      <c r="AX43" s="247">
        <f>AX44+AX45+AX46</f>
        <v>9.5438000000000009</v>
      </c>
      <c r="AY43" s="247">
        <f>AZ43+BA43+BB43+BC43</f>
        <v>0</v>
      </c>
      <c r="AZ43" s="247">
        <f>AZ44+AZ45+AZ46</f>
        <v>0</v>
      </c>
      <c r="BA43" s="247">
        <f t="shared" ref="BA43:BC43" si="36">BA44+BA45+BA46</f>
        <v>0</v>
      </c>
      <c r="BB43" s="247">
        <f t="shared" si="36"/>
        <v>0</v>
      </c>
      <c r="BC43" s="247">
        <f t="shared" si="36"/>
        <v>0</v>
      </c>
    </row>
    <row r="44" spans="1:55" s="28" customFormat="1" ht="63">
      <c r="A44" s="239" t="s">
        <v>985</v>
      </c>
      <c r="B44" s="240" t="s">
        <v>995</v>
      </c>
      <c r="C44" s="241" t="s">
        <v>996</v>
      </c>
      <c r="D44" s="246">
        <f>'10квФ'!G45</f>
        <v>40.927199999999999</v>
      </c>
      <c r="E44" s="393">
        <f>F44+G44+H44+I44</f>
        <v>6.1693422799999995</v>
      </c>
      <c r="F44" s="393">
        <f t="shared" ref="F44:F45" si="37">K44+P44</f>
        <v>0</v>
      </c>
      <c r="G44" s="393">
        <f>L44+Q44+V44+AA44</f>
        <v>6.1693422799999995</v>
      </c>
      <c r="H44" s="246">
        <f>M44+R44+W44+AB44</f>
        <v>0</v>
      </c>
      <c r="I44" s="393">
        <f>N44+S44+X44+AC44</f>
        <v>0</v>
      </c>
      <c r="J44" s="393">
        <f>K44+L44+M44+N44</f>
        <v>6.1629522799999998</v>
      </c>
      <c r="K44" s="246">
        <v>0</v>
      </c>
      <c r="L44" s="404">
        <f>6162952.28/1000000</f>
        <v>6.1629522799999998</v>
      </c>
      <c r="M44" s="404">
        <v>0</v>
      </c>
      <c r="N44" s="404">
        <v>0</v>
      </c>
      <c r="O44" s="393">
        <f>P44+Q44+R44+S44</f>
        <v>0</v>
      </c>
      <c r="P44" s="246">
        <v>0</v>
      </c>
      <c r="Q44" s="246">
        <v>0</v>
      </c>
      <c r="R44" s="246">
        <v>0</v>
      </c>
      <c r="S44" s="246">
        <v>0</v>
      </c>
      <c r="T44" s="393">
        <f t="shared" si="2"/>
        <v>6.3899999999999998E-3</v>
      </c>
      <c r="U44" s="246">
        <v>0</v>
      </c>
      <c r="V44" s="404">
        <v>6.3899999999999998E-3</v>
      </c>
      <c r="W44" s="404">
        <v>0</v>
      </c>
      <c r="X44" s="404">
        <v>0</v>
      </c>
      <c r="Y44" s="246">
        <f>Z44+AA44+AB44+AC44</f>
        <v>0</v>
      </c>
      <c r="Z44" s="246">
        <v>0</v>
      </c>
      <c r="AA44" s="246">
        <v>0</v>
      </c>
      <c r="AB44" s="246">
        <v>0</v>
      </c>
      <c r="AC44" s="246">
        <v>0</v>
      </c>
      <c r="AD44" s="246">
        <f>D44/1.2</f>
        <v>34.106000000000002</v>
      </c>
      <c r="AE44" s="394">
        <f>AF44+AG44+AH44+AI44</f>
        <v>26.994499999999999</v>
      </c>
      <c r="AF44" s="394">
        <f t="shared" si="6"/>
        <v>0</v>
      </c>
      <c r="AG44" s="394">
        <f t="shared" si="32"/>
        <v>26.994499999999999</v>
      </c>
      <c r="AH44" s="394">
        <f t="shared" si="32"/>
        <v>0</v>
      </c>
      <c r="AI44" s="394">
        <f t="shared" si="32"/>
        <v>0</v>
      </c>
      <c r="AJ44" s="247">
        <v>0</v>
      </c>
      <c r="AK44" s="247">
        <f t="shared" si="25"/>
        <v>0</v>
      </c>
      <c r="AL44" s="358">
        <v>0</v>
      </c>
      <c r="AM44" s="358">
        <f t="shared" si="27"/>
        <v>0</v>
      </c>
      <c r="AN44" s="358">
        <f t="shared" si="23"/>
        <v>0</v>
      </c>
      <c r="AO44" s="247">
        <f>AP44+AQ44+AR44+AS44</f>
        <v>0</v>
      </c>
      <c r="AP44" s="247">
        <v>0</v>
      </c>
      <c r="AQ44" s="247">
        <v>0</v>
      </c>
      <c r="AR44" s="246">
        <v>0</v>
      </c>
      <c r="AS44" s="247">
        <f t="shared" ref="AS44" si="38">S44/1.2</f>
        <v>0</v>
      </c>
      <c r="AT44" s="394">
        <f>AU44+AV44+AW44</f>
        <v>26.994499999999999</v>
      </c>
      <c r="AU44" s="247">
        <v>0</v>
      </c>
      <c r="AV44" s="358">
        <v>26.994499999999999</v>
      </c>
      <c r="AW44" s="358">
        <v>0</v>
      </c>
      <c r="AX44" s="358">
        <v>0</v>
      </c>
      <c r="AY44" s="247">
        <f>AZ44+BA44+BB44+BC44</f>
        <v>0</v>
      </c>
      <c r="AZ44" s="247">
        <v>0</v>
      </c>
      <c r="BA44" s="247">
        <v>0</v>
      </c>
      <c r="BB44" s="247">
        <v>0</v>
      </c>
      <c r="BC44" s="247">
        <v>0</v>
      </c>
    </row>
    <row r="45" spans="1:55" s="28" customFormat="1" ht="63">
      <c r="A45" s="239" t="s">
        <v>986</v>
      </c>
      <c r="B45" s="354" t="s">
        <v>997</v>
      </c>
      <c r="C45" s="241" t="s">
        <v>998</v>
      </c>
      <c r="D45" s="246">
        <f>'10квФ'!G46</f>
        <v>98.680799999999991</v>
      </c>
      <c r="E45" s="393">
        <f t="shared" ref="E45" si="39">F45+G45+H45+I45</f>
        <v>76.345200000000006</v>
      </c>
      <c r="F45" s="393">
        <f t="shared" si="37"/>
        <v>0</v>
      </c>
      <c r="G45" s="393">
        <f t="shared" ref="G45" si="40">L45+Q45</f>
        <v>0</v>
      </c>
      <c r="H45" s="246">
        <f>M45+R45+W45+AB45</f>
        <v>68.165500000000009</v>
      </c>
      <c r="I45" s="393">
        <f>N45+S45+X45+AC45</f>
        <v>8.1797000000000004</v>
      </c>
      <c r="J45" s="393">
        <f t="shared" ref="J45" si="41">K45+L45+M45+N45</f>
        <v>35.237499999999997</v>
      </c>
      <c r="K45" s="246">
        <v>0</v>
      </c>
      <c r="L45" s="404">
        <v>0</v>
      </c>
      <c r="M45" s="404">
        <v>35.237499999999997</v>
      </c>
      <c r="N45" s="404">
        <v>0</v>
      </c>
      <c r="O45" s="246">
        <v>0</v>
      </c>
      <c r="P45" s="246">
        <v>0</v>
      </c>
      <c r="Q45" s="246">
        <v>0</v>
      </c>
      <c r="R45" s="246">
        <f>32.4612</f>
        <v>32.461199999999998</v>
      </c>
      <c r="S45" s="246">
        <v>1.6279999999999999</v>
      </c>
      <c r="T45" s="393">
        <f t="shared" si="2"/>
        <v>7.0185000000000004</v>
      </c>
      <c r="U45" s="246">
        <v>0</v>
      </c>
      <c r="V45" s="246">
        <v>0</v>
      </c>
      <c r="W45" s="246">
        <v>0.46679999999999999</v>
      </c>
      <c r="X45" s="246">
        <v>6.5517000000000003</v>
      </c>
      <c r="Y45" s="246">
        <f>Z45+AA45+AB45+AC45</f>
        <v>0</v>
      </c>
      <c r="Z45" s="246">
        <v>0</v>
      </c>
      <c r="AA45" s="246">
        <v>0</v>
      </c>
      <c r="AB45" s="416">
        <v>0</v>
      </c>
      <c r="AC45" s="246">
        <v>0</v>
      </c>
      <c r="AD45" s="246">
        <f>D45/1.2</f>
        <v>82.233999999999995</v>
      </c>
      <c r="AE45" s="394">
        <f>AF45+AG45+AH45+AI45</f>
        <v>36.720600000000005</v>
      </c>
      <c r="AF45" s="394">
        <f t="shared" si="6"/>
        <v>0</v>
      </c>
      <c r="AG45" s="394">
        <f t="shared" si="32"/>
        <v>0</v>
      </c>
      <c r="AH45" s="394">
        <f t="shared" si="32"/>
        <v>28.540900000000001</v>
      </c>
      <c r="AI45" s="394">
        <f t="shared" si="32"/>
        <v>8.1797000000000004</v>
      </c>
      <c r="AJ45" s="247">
        <f>AM45</f>
        <v>0.97970000000000002</v>
      </c>
      <c r="AK45" s="247">
        <f t="shared" si="25"/>
        <v>0</v>
      </c>
      <c r="AL45" s="358">
        <f t="shared" si="26"/>
        <v>0</v>
      </c>
      <c r="AM45" s="358">
        <v>0.97970000000000002</v>
      </c>
      <c r="AN45" s="358">
        <f t="shared" si="23"/>
        <v>0</v>
      </c>
      <c r="AO45" s="247">
        <f>AP45+AQ45+AR45+AS45</f>
        <v>28.678999999999998</v>
      </c>
      <c r="AP45" s="247">
        <f t="shared" ref="AP45" si="42">P45/1.2</f>
        <v>0</v>
      </c>
      <c r="AQ45" s="247">
        <f t="shared" ref="AQ45" si="43">Q45/1.2</f>
        <v>0</v>
      </c>
      <c r="AR45" s="247">
        <v>27.050999999999998</v>
      </c>
      <c r="AS45" s="247">
        <v>1.6279999999999999</v>
      </c>
      <c r="AT45" s="394">
        <f t="shared" si="14"/>
        <v>7.0619000000000005</v>
      </c>
      <c r="AU45" s="247">
        <v>0</v>
      </c>
      <c r="AV45" s="247">
        <v>0</v>
      </c>
      <c r="AW45" s="247">
        <v>0.51019999999999999</v>
      </c>
      <c r="AX45" s="247">
        <v>6.5517000000000003</v>
      </c>
      <c r="AY45" s="247">
        <f>AZ45+BA45+BB45+BC45</f>
        <v>0</v>
      </c>
      <c r="AZ45" s="247">
        <v>0</v>
      </c>
      <c r="BA45" s="247">
        <v>0</v>
      </c>
      <c r="BB45" s="358">
        <v>0</v>
      </c>
      <c r="BC45" s="247">
        <v>0</v>
      </c>
    </row>
    <row r="46" spans="1:55" ht="47.25">
      <c r="A46" s="239" t="s">
        <v>1007</v>
      </c>
      <c r="B46" s="392" t="s">
        <v>1008</v>
      </c>
      <c r="C46" s="241" t="s">
        <v>1009</v>
      </c>
      <c r="D46" s="393">
        <v>30</v>
      </c>
      <c r="E46" s="393">
        <f>F46+G46+H46+I46</f>
        <v>22.1921</v>
      </c>
      <c r="F46" s="393">
        <f>K46+P46</f>
        <v>0</v>
      </c>
      <c r="G46" s="393">
        <f>L46+Q46</f>
        <v>0</v>
      </c>
      <c r="H46" s="246">
        <f>M46+R46+W46+AB46</f>
        <v>0</v>
      </c>
      <c r="I46" s="393">
        <f>N46+S46+X46+AC46</f>
        <v>22.1921</v>
      </c>
      <c r="J46" s="393">
        <f>K46+L46+M46+N46</f>
        <v>0</v>
      </c>
      <c r="K46" s="393">
        <v>0</v>
      </c>
      <c r="L46" s="425">
        <v>0</v>
      </c>
      <c r="M46" s="425">
        <v>0</v>
      </c>
      <c r="N46" s="425">
        <v>0</v>
      </c>
      <c r="O46" s="393">
        <f>S46</f>
        <v>0</v>
      </c>
      <c r="P46" s="393">
        <v>0</v>
      </c>
      <c r="Q46" s="393">
        <v>0</v>
      </c>
      <c r="R46" s="393">
        <v>0</v>
      </c>
      <c r="S46" s="393">
        <v>0</v>
      </c>
      <c r="T46" s="393">
        <f>U46+V46+W46+X46</f>
        <v>22.1921</v>
      </c>
      <c r="U46" s="393">
        <v>0</v>
      </c>
      <c r="V46" s="248">
        <v>0</v>
      </c>
      <c r="W46" s="393">
        <v>0</v>
      </c>
      <c r="X46" s="393">
        <v>22.1921</v>
      </c>
      <c r="Y46" s="246">
        <f>Z46+AA46+AB46+AC46</f>
        <v>0</v>
      </c>
      <c r="Z46" s="246">
        <v>0</v>
      </c>
      <c r="AA46" s="246">
        <v>0</v>
      </c>
      <c r="AB46" s="246">
        <v>0</v>
      </c>
      <c r="AC46" s="246">
        <v>0</v>
      </c>
      <c r="AD46" s="394">
        <v>30</v>
      </c>
      <c r="AE46" s="394">
        <f>AF46+AG46+AH46+AI46</f>
        <v>22.1921</v>
      </c>
      <c r="AF46" s="394">
        <f>AK46+AP46+AU46</f>
        <v>0</v>
      </c>
      <c r="AG46" s="394">
        <f t="shared" si="32"/>
        <v>0</v>
      </c>
      <c r="AH46" s="394">
        <f t="shared" si="32"/>
        <v>0</v>
      </c>
      <c r="AI46" s="394">
        <f t="shared" si="32"/>
        <v>22.1921</v>
      </c>
      <c r="AJ46" s="247">
        <f>AN46</f>
        <v>0</v>
      </c>
      <c r="AK46" s="247">
        <f>K46</f>
        <v>0</v>
      </c>
      <c r="AL46" s="358">
        <f>L46</f>
        <v>0</v>
      </c>
      <c r="AM46" s="358">
        <f>M46</f>
        <v>0</v>
      </c>
      <c r="AN46" s="358">
        <f>'12квОсв'!K46</f>
        <v>0</v>
      </c>
      <c r="AO46" s="247">
        <f>AP46+AQ46+AR46+AS46</f>
        <v>19.2</v>
      </c>
      <c r="AP46" s="247">
        <f t="shared" ref="AP46:AR46" si="44">P46</f>
        <v>0</v>
      </c>
      <c r="AQ46" s="247">
        <f t="shared" si="44"/>
        <v>0</v>
      </c>
      <c r="AR46" s="247">
        <f t="shared" si="44"/>
        <v>0</v>
      </c>
      <c r="AS46" s="247">
        <v>19.2</v>
      </c>
      <c r="AT46" s="394">
        <f>AU46+AV46+AW46+AX46</f>
        <v>2.9921000000000002</v>
      </c>
      <c r="AU46" s="394">
        <v>0</v>
      </c>
      <c r="AV46" s="394">
        <v>0</v>
      </c>
      <c r="AW46" s="394">
        <v>0</v>
      </c>
      <c r="AX46" s="394">
        <v>2.9921000000000002</v>
      </c>
      <c r="AY46" s="247">
        <f>AZ46+BA46+BB46+BC46</f>
        <v>0</v>
      </c>
      <c r="AZ46" s="247">
        <v>0</v>
      </c>
      <c r="BA46" s="247">
        <v>0</v>
      </c>
      <c r="BB46" s="247">
        <v>0</v>
      </c>
      <c r="BC46" s="247">
        <v>0</v>
      </c>
    </row>
    <row r="47" spans="1:55" ht="15.75" customHeight="1">
      <c r="A47" s="223"/>
      <c r="B47" s="581"/>
      <c r="C47" s="581"/>
      <c r="D47" s="581"/>
      <c r="E47" s="581"/>
      <c r="F47" s="581"/>
      <c r="G47" s="581"/>
      <c r="H47" s="581"/>
      <c r="I47" s="581"/>
      <c r="J47" s="581"/>
      <c r="K47" s="581"/>
      <c r="L47" s="581"/>
      <c r="M47" s="581"/>
      <c r="N47" s="581"/>
      <c r="O47" s="581"/>
      <c r="P47" s="581"/>
      <c r="Q47" s="581"/>
      <c r="R47" s="581"/>
      <c r="S47" s="581"/>
      <c r="T47" s="581"/>
      <c r="U47" s="581"/>
      <c r="V47" s="581"/>
      <c r="W47" s="581"/>
      <c r="X47" s="581"/>
      <c r="Y47" s="581"/>
      <c r="Z47" s="581"/>
      <c r="AA47" s="581"/>
      <c r="AB47" s="581"/>
    </row>
    <row r="48" spans="1:55" ht="15.75" customHeight="1">
      <c r="A48" s="223"/>
      <c r="B48" s="580"/>
      <c r="C48" s="580"/>
      <c r="D48" s="580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</row>
    <row r="49" spans="1:97" ht="18.75">
      <c r="A49" s="223"/>
      <c r="B49" s="579"/>
      <c r="C49" s="579"/>
      <c r="D49" s="579"/>
      <c r="E49" s="579"/>
      <c r="F49" s="579"/>
      <c r="G49" s="579"/>
      <c r="H49" s="579"/>
      <c r="I49" s="579"/>
      <c r="J49" s="579"/>
      <c r="K49" s="579"/>
      <c r="L49" s="579"/>
      <c r="M49" s="579"/>
      <c r="N49" s="579"/>
      <c r="O49" s="579"/>
      <c r="P49" s="579"/>
      <c r="Q49" s="579"/>
      <c r="R49" s="579"/>
      <c r="S49" s="579"/>
      <c r="T49" s="579"/>
    </row>
    <row r="50" spans="1:97" ht="18.75">
      <c r="A50" s="223"/>
      <c r="B50" s="579" t="s">
        <v>1029</v>
      </c>
      <c r="C50" s="579"/>
      <c r="D50" s="579"/>
      <c r="E50" s="579"/>
      <c r="F50" s="579"/>
      <c r="G50" s="579"/>
      <c r="H50" s="579"/>
      <c r="I50" s="579"/>
      <c r="J50" s="579"/>
      <c r="K50" s="579"/>
      <c r="L50" s="579"/>
      <c r="M50" s="579"/>
      <c r="N50" s="579"/>
      <c r="O50" s="579"/>
      <c r="P50" s="579"/>
      <c r="Q50" s="579"/>
      <c r="R50" s="579"/>
      <c r="S50" s="579"/>
      <c r="T50" s="579"/>
    </row>
    <row r="51" spans="1:97" ht="33.75" customHeight="1"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</row>
    <row r="52" spans="1:97"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</row>
    <row r="53" spans="1:97"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</row>
    <row r="54" spans="1:97" ht="18.75"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170"/>
      <c r="BM54" s="170"/>
      <c r="BN54" s="170"/>
      <c r="BO54" s="170"/>
      <c r="BP54" s="170"/>
      <c r="BQ54" s="170"/>
      <c r="BR54" s="170"/>
      <c r="BS54" s="170"/>
      <c r="BT54" s="170"/>
      <c r="BU54" s="170"/>
      <c r="BV54" s="170"/>
      <c r="BW54" s="170"/>
      <c r="BX54" s="170"/>
      <c r="BY54" s="170"/>
      <c r="BZ54" s="170"/>
      <c r="CA54" s="170"/>
      <c r="CB54" s="170"/>
      <c r="CC54" s="170"/>
      <c r="CD54" s="170"/>
      <c r="CE54" s="170"/>
      <c r="CF54" s="170"/>
      <c r="CG54" s="170"/>
      <c r="CH54" s="170"/>
      <c r="CI54" s="170"/>
      <c r="CJ54" s="170"/>
      <c r="CK54" s="170"/>
      <c r="CL54" s="170"/>
      <c r="CM54" s="170"/>
      <c r="CN54" s="170"/>
      <c r="CO54" s="170"/>
      <c r="CP54" s="170"/>
      <c r="CQ54" s="170"/>
      <c r="CR54" s="170"/>
      <c r="CS54" s="170"/>
    </row>
    <row r="55" spans="1:97"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</row>
    <row r="56" spans="1:97" ht="18.75" customHeight="1"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158"/>
      <c r="BI56" s="158"/>
      <c r="BJ56" s="158"/>
      <c r="BK56" s="158"/>
      <c r="BL56" s="158"/>
      <c r="BM56" s="158"/>
      <c r="BN56" s="158"/>
      <c r="BO56" s="158"/>
      <c r="BP56" s="158"/>
      <c r="BQ56" s="158"/>
      <c r="BR56" s="158"/>
      <c r="BS56" s="158"/>
      <c r="BT56" s="158"/>
      <c r="BU56" s="158"/>
      <c r="BV56" s="158"/>
      <c r="BW56" s="158"/>
      <c r="BX56" s="158"/>
      <c r="BY56" s="158"/>
      <c r="BZ56" s="158"/>
      <c r="CA56" s="158"/>
      <c r="CB56" s="158"/>
      <c r="CC56" s="158"/>
      <c r="CD56" s="158"/>
      <c r="CE56" s="158"/>
      <c r="CF56" s="158"/>
      <c r="CG56" s="158"/>
      <c r="CH56" s="158"/>
      <c r="CI56" s="158"/>
      <c r="CJ56" s="158"/>
      <c r="CK56" s="158"/>
      <c r="CL56" s="158"/>
      <c r="CM56" s="158"/>
      <c r="CN56" s="158"/>
      <c r="CO56" s="158"/>
      <c r="CP56" s="158"/>
      <c r="CQ56" s="158"/>
      <c r="CR56" s="158"/>
      <c r="CS56" s="158"/>
    </row>
    <row r="57" spans="1:97" ht="18.75" customHeight="1"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158"/>
      <c r="BB57" s="158"/>
      <c r="BC57" s="158"/>
      <c r="BD57" s="158"/>
      <c r="BE57" s="158"/>
      <c r="BF57" s="158"/>
      <c r="BG57" s="158"/>
      <c r="BH57" s="158"/>
      <c r="BI57" s="158"/>
      <c r="BJ57" s="158"/>
      <c r="BK57" s="158"/>
      <c r="BL57" s="158"/>
      <c r="BM57" s="158"/>
      <c r="BN57" s="158"/>
      <c r="BO57" s="158"/>
      <c r="BP57" s="158"/>
      <c r="BQ57" s="158"/>
      <c r="BR57" s="158"/>
      <c r="BS57" s="158"/>
      <c r="BT57" s="158"/>
      <c r="BU57" s="158"/>
      <c r="BV57" s="158"/>
      <c r="BW57" s="158"/>
      <c r="BX57" s="158"/>
      <c r="BY57" s="158"/>
      <c r="BZ57" s="158"/>
      <c r="CA57" s="158"/>
      <c r="CB57" s="158"/>
      <c r="CC57" s="158"/>
      <c r="CD57" s="158"/>
      <c r="CE57" s="158"/>
      <c r="CF57" s="158"/>
      <c r="CG57" s="158"/>
      <c r="CH57" s="158"/>
      <c r="CI57" s="158"/>
      <c r="CJ57" s="158"/>
      <c r="CK57" s="158"/>
      <c r="CL57" s="158"/>
      <c r="CM57" s="158"/>
      <c r="CN57" s="158"/>
      <c r="CO57" s="158"/>
      <c r="CP57" s="158"/>
      <c r="CQ57" s="158"/>
      <c r="CR57" s="158"/>
      <c r="CS57" s="158"/>
    </row>
    <row r="58" spans="1:97" ht="18.75"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</row>
    <row r="59" spans="1:97"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24"/>
      <c r="AJ59" s="224"/>
      <c r="AK59" s="224"/>
      <c r="AL59" s="224"/>
      <c r="AM59" s="224"/>
      <c r="AN59" s="224"/>
      <c r="AO59" s="224"/>
      <c r="AP59" s="224"/>
      <c r="AQ59" s="224"/>
      <c r="AR59" s="224"/>
      <c r="AS59" s="224"/>
      <c r="AT59" s="224"/>
      <c r="AU59" s="224"/>
      <c r="AV59" s="224"/>
      <c r="AW59" s="224"/>
      <c r="AX59" s="224"/>
      <c r="AY59" s="224"/>
      <c r="AZ59" s="224"/>
      <c r="BA59" s="224"/>
      <c r="BB59" s="224"/>
      <c r="BC59" s="224"/>
      <c r="BD59" s="224"/>
      <c r="BE59" s="224"/>
      <c r="BF59" s="224"/>
      <c r="BG59" s="224"/>
      <c r="BH59" s="224"/>
      <c r="BI59" s="224"/>
      <c r="BJ59" s="224"/>
      <c r="BK59" s="224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  <c r="CM59" s="224"/>
      <c r="CN59" s="224"/>
      <c r="CO59" s="224"/>
      <c r="CP59" s="224"/>
      <c r="CQ59" s="224"/>
      <c r="CR59" s="224"/>
      <c r="CS59" s="224"/>
    </row>
    <row r="60" spans="1:97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</row>
    <row r="61" spans="1:97"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</row>
    <row r="62" spans="1:97" ht="18.75"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1"/>
      <c r="AT62" s="171"/>
      <c r="AU62" s="171"/>
      <c r="AV62" s="171"/>
      <c r="AW62" s="171"/>
      <c r="AX62" s="171"/>
      <c r="AY62" s="171"/>
      <c r="AZ62" s="171"/>
      <c r="BA62" s="171"/>
      <c r="BB62" s="171"/>
      <c r="BC62" s="171"/>
      <c r="BD62" s="171"/>
      <c r="BE62" s="171"/>
      <c r="BF62" s="171"/>
      <c r="BG62" s="171"/>
      <c r="BH62" s="171"/>
      <c r="BI62" s="171"/>
      <c r="BJ62" s="171"/>
      <c r="BK62" s="171"/>
      <c r="BL62" s="171"/>
      <c r="BM62" s="171"/>
      <c r="BN62" s="171"/>
      <c r="BO62" s="171"/>
      <c r="BP62" s="171"/>
      <c r="BQ62" s="171"/>
      <c r="BR62" s="171"/>
      <c r="BS62" s="171"/>
      <c r="BT62" s="171"/>
      <c r="BU62" s="171"/>
      <c r="BV62" s="171"/>
      <c r="BW62" s="171"/>
      <c r="BX62" s="171"/>
      <c r="BY62" s="171"/>
      <c r="BZ62" s="171"/>
      <c r="CA62" s="171"/>
      <c r="CB62" s="171"/>
      <c r="CC62" s="171"/>
      <c r="CD62" s="171"/>
      <c r="CE62" s="171"/>
      <c r="CF62" s="171"/>
      <c r="CG62" s="171"/>
      <c r="CH62" s="171"/>
      <c r="CI62" s="171"/>
      <c r="CJ62" s="171"/>
      <c r="CK62" s="171"/>
      <c r="CL62" s="171"/>
      <c r="CM62" s="171"/>
      <c r="CN62" s="171"/>
      <c r="CO62" s="171"/>
      <c r="CP62" s="171"/>
      <c r="CQ62" s="171"/>
      <c r="CR62" s="171"/>
      <c r="CS62" s="171"/>
    </row>
    <row r="63" spans="1:97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</row>
    <row r="64" spans="1:97">
      <c r="B64" s="8"/>
      <c r="C64" s="8"/>
      <c r="D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3"/>
      <c r="BE64" s="3"/>
      <c r="BF64" s="3"/>
      <c r="BG64" s="3"/>
      <c r="BH64" s="3"/>
      <c r="BI64" s="3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</row>
    <row r="65" spans="2:97" ht="18.75"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225"/>
      <c r="BI65" s="225"/>
      <c r="BJ65" s="225"/>
      <c r="BK65" s="225"/>
      <c r="BL65" s="225"/>
      <c r="BM65" s="225"/>
      <c r="BN65" s="225"/>
      <c r="BO65" s="225"/>
      <c r="BP65" s="225"/>
      <c r="BQ65" s="225"/>
      <c r="BR65" s="225"/>
      <c r="BS65" s="225"/>
      <c r="BT65" s="225"/>
      <c r="BU65" s="225"/>
      <c r="BV65" s="225"/>
      <c r="BW65" s="225"/>
      <c r="BX65" s="225"/>
      <c r="BY65" s="225"/>
      <c r="BZ65" s="225"/>
      <c r="CA65" s="225"/>
      <c r="CB65" s="225"/>
      <c r="CC65" s="225"/>
      <c r="CD65" s="225"/>
      <c r="CE65" s="225"/>
      <c r="CF65" s="225"/>
      <c r="CG65" s="225"/>
      <c r="CH65" s="225"/>
      <c r="CI65" s="225"/>
      <c r="CJ65" s="225"/>
      <c r="CK65" s="225"/>
      <c r="CL65" s="225"/>
      <c r="CM65" s="225"/>
      <c r="CN65" s="225"/>
      <c r="CO65" s="225"/>
      <c r="CP65" s="225"/>
      <c r="CQ65" s="225"/>
      <c r="CR65" s="225"/>
      <c r="CS65" s="225"/>
    </row>
  </sheetData>
  <customSheetViews>
    <customSheetView guid="{500C2F4F-1743-499A-A051-20565DBF52B2}" scale="80" showPageBreaks="1" printArea="1" view="pageBreakPreview">
      <selection activeCell="BE9" sqref="BE9"/>
      <pageMargins left="0.78740157480314965" right="0.39370078740157483" top="0.78740157480314965" bottom="0.78740157480314965" header="0.31496062992125984" footer="0.31496062992125984"/>
      <pageSetup paperSize="9" scale="80" orientation="landscape" r:id="rId1"/>
    </customSheetView>
  </customSheetViews>
  <mergeCells count="31">
    <mergeCell ref="B50:T50"/>
    <mergeCell ref="B49:T49"/>
    <mergeCell ref="B48:D48"/>
    <mergeCell ref="B15:B18"/>
    <mergeCell ref="A14:BC14"/>
    <mergeCell ref="D15:AC15"/>
    <mergeCell ref="Y17:AC17"/>
    <mergeCell ref="AD15:BC15"/>
    <mergeCell ref="A15:A18"/>
    <mergeCell ref="C15:C18"/>
    <mergeCell ref="B47:AB47"/>
    <mergeCell ref="E16:AC16"/>
    <mergeCell ref="E17:I17"/>
    <mergeCell ref="AE16:BC16"/>
    <mergeCell ref="AE17:AI17"/>
    <mergeCell ref="AJ17:AN17"/>
    <mergeCell ref="AO17:AS17"/>
    <mergeCell ref="AT17:AX17"/>
    <mergeCell ref="A4:BC4"/>
    <mergeCell ref="A7:BC7"/>
    <mergeCell ref="A8:BC8"/>
    <mergeCell ref="A10:BC10"/>
    <mergeCell ref="A12:BC12"/>
    <mergeCell ref="A13:BC13"/>
    <mergeCell ref="A5:BC5"/>
    <mergeCell ref="AY17:BC17"/>
    <mergeCell ref="D17:D18"/>
    <mergeCell ref="AD17:AD18"/>
    <mergeCell ref="J17:N17"/>
    <mergeCell ref="O17:S17"/>
    <mergeCell ref="T17:X17"/>
  </mergeCells>
  <pageMargins left="0.78740157480314965" right="0.39370078740157483" top="0.78740157480314965" bottom="0.78740157480314965" header="0.31496062992125984" footer="0.31496062992125984"/>
  <pageSetup paperSize="9" scale="52" fitToWidth="0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0"/>
  <sheetViews>
    <sheetView view="pageBreakPreview" topLeftCell="D10" zoomScale="70" zoomScaleNormal="60" zoomScaleSheetLayoutView="70" workbookViewId="0">
      <selection activeCell="AE46" sqref="AE46"/>
    </sheetView>
  </sheetViews>
  <sheetFormatPr defaultColWidth="9" defaultRowHeight="12"/>
  <cols>
    <col min="1" max="1" width="10.125" style="133" customWidth="1"/>
    <col min="2" max="2" width="32.25" style="133" customWidth="1"/>
    <col min="3" max="3" width="18.375" style="133" customWidth="1"/>
    <col min="4" max="45" width="7.75" style="133" customWidth="1"/>
    <col min="46" max="16384" width="9" style="133"/>
  </cols>
  <sheetData>
    <row r="1" spans="1:45" ht="18.75">
      <c r="AS1" s="23" t="s">
        <v>914</v>
      </c>
    </row>
    <row r="2" spans="1:45" ht="18.75">
      <c r="J2" s="188"/>
      <c r="K2" s="520"/>
      <c r="L2" s="520"/>
      <c r="M2" s="520"/>
      <c r="N2" s="520"/>
      <c r="O2" s="188"/>
      <c r="AS2" s="30" t="s">
        <v>0</v>
      </c>
    </row>
    <row r="3" spans="1:45" ht="18.75">
      <c r="J3" s="134"/>
      <c r="K3" s="134"/>
      <c r="L3" s="134"/>
      <c r="M3" s="134"/>
      <c r="N3" s="134"/>
      <c r="O3" s="134"/>
      <c r="AS3" s="30" t="s">
        <v>925</v>
      </c>
    </row>
    <row r="4" spans="1:45" s="9" customFormat="1" ht="18.75">
      <c r="A4" s="444" t="s">
        <v>916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</row>
    <row r="5" spans="1:45" s="9" customFormat="1" ht="18.75" customHeight="1">
      <c r="A5" s="433" t="str">
        <f>'10квФ'!A5:T5</f>
        <v>за 3 квартал 2025 года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433"/>
      <c r="AE5" s="433"/>
      <c r="AF5" s="433"/>
      <c r="AG5" s="433"/>
      <c r="AH5" s="433"/>
      <c r="AI5" s="433"/>
      <c r="AJ5" s="433"/>
      <c r="AK5" s="433"/>
      <c r="AL5" s="433"/>
      <c r="AM5" s="433"/>
      <c r="AN5" s="433"/>
      <c r="AO5" s="433"/>
      <c r="AP5" s="433"/>
      <c r="AQ5" s="433"/>
      <c r="AR5" s="433"/>
      <c r="AS5" s="433"/>
    </row>
    <row r="6" spans="1:45" s="9" customFormat="1" ht="18.7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</row>
    <row r="7" spans="1:45" s="9" customFormat="1" ht="18.75" customHeight="1">
      <c r="A7" s="434" t="str">
        <f>'1Ф'!A7:AC7</f>
        <v>Отчет о реализации инвестиционной программы  филиала "Брянскэнергосбыт" ООО "Газпром энергосбыт Брянск"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</row>
    <row r="8" spans="1:45" s="6" customFormat="1" ht="15.75">
      <c r="A8" s="436" t="s">
        <v>75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36"/>
      <c r="W8" s="436"/>
      <c r="X8" s="436"/>
      <c r="Y8" s="436"/>
      <c r="Z8" s="436"/>
      <c r="AA8" s="436"/>
      <c r="AB8" s="436"/>
      <c r="AC8" s="436"/>
      <c r="AD8" s="436"/>
      <c r="AE8" s="436"/>
      <c r="AF8" s="436"/>
      <c r="AG8" s="436"/>
      <c r="AH8" s="436"/>
      <c r="AI8" s="436"/>
      <c r="AJ8" s="436"/>
      <c r="AK8" s="436"/>
      <c r="AL8" s="436"/>
      <c r="AM8" s="436"/>
      <c r="AN8" s="436"/>
      <c r="AO8" s="436"/>
      <c r="AP8" s="436"/>
      <c r="AQ8" s="436"/>
      <c r="AR8" s="436"/>
      <c r="AS8" s="436"/>
    </row>
    <row r="9" spans="1:45" s="6" customFormat="1" ht="15.75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</row>
    <row r="10" spans="1:45" s="6" customFormat="1" ht="18.75">
      <c r="A10" s="434" t="str">
        <f>'1Ф'!A10:AC10</f>
        <v>Год раскрытия информации: 2025 год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  <c r="AH10" s="434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</row>
    <row r="11" spans="1:45" s="6" customFormat="1" ht="18.75">
      <c r="AA11" s="30"/>
    </row>
    <row r="12" spans="1:45" s="6" customFormat="1" ht="18.75">
      <c r="A12" s="434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4"/>
      <c r="AA12" s="434"/>
      <c r="AB12" s="434"/>
      <c r="AC12" s="434"/>
      <c r="AD12" s="434"/>
      <c r="AE12" s="434"/>
      <c r="AF12" s="434"/>
      <c r="AG12" s="434"/>
      <c r="AH12" s="434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</row>
    <row r="13" spans="1:45" s="6" customFormat="1" ht="15.75">
      <c r="A13" s="436"/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  <c r="W13" s="436"/>
      <c r="X13" s="436"/>
      <c r="Y13" s="436"/>
      <c r="Z13" s="436"/>
      <c r="AA13" s="436"/>
      <c r="AB13" s="436"/>
      <c r="AC13" s="436"/>
      <c r="AD13" s="436"/>
      <c r="AE13" s="436"/>
      <c r="AF13" s="436"/>
      <c r="AG13" s="436"/>
      <c r="AH13" s="436"/>
      <c r="AI13" s="436"/>
      <c r="AJ13" s="436"/>
      <c r="AK13" s="436"/>
      <c r="AL13" s="436"/>
      <c r="AM13" s="436"/>
      <c r="AN13" s="436"/>
      <c r="AO13" s="436"/>
      <c r="AP13" s="436"/>
      <c r="AQ13" s="436"/>
      <c r="AR13" s="436"/>
      <c r="AS13" s="436"/>
    </row>
    <row r="14" spans="1:45" s="134" customFormat="1" ht="15.75" customHeight="1">
      <c r="A14" s="513"/>
      <c r="B14" s="513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3"/>
      <c r="Q14" s="513"/>
      <c r="R14" s="513"/>
      <c r="S14" s="513"/>
      <c r="T14" s="513"/>
      <c r="U14" s="513"/>
      <c r="V14" s="513"/>
      <c r="W14" s="513"/>
      <c r="X14" s="513"/>
      <c r="Y14" s="513"/>
      <c r="Z14" s="513"/>
      <c r="AA14" s="513"/>
      <c r="AB14" s="513"/>
      <c r="AC14" s="513"/>
      <c r="AD14" s="513"/>
      <c r="AE14" s="513"/>
      <c r="AF14" s="513"/>
      <c r="AG14" s="513"/>
      <c r="AH14" s="513"/>
      <c r="AI14" s="513"/>
      <c r="AJ14" s="513"/>
      <c r="AK14" s="513"/>
      <c r="AL14" s="513"/>
      <c r="AM14" s="513"/>
      <c r="AN14" s="513"/>
      <c r="AO14" s="513"/>
      <c r="AP14" s="513"/>
      <c r="AQ14" s="513"/>
      <c r="AR14" s="513"/>
      <c r="AS14" s="513"/>
    </row>
    <row r="15" spans="1:45" s="135" customFormat="1" ht="63" customHeight="1">
      <c r="A15" s="582" t="s">
        <v>72</v>
      </c>
      <c r="B15" s="512" t="s">
        <v>19</v>
      </c>
      <c r="C15" s="512" t="s">
        <v>5</v>
      </c>
      <c r="D15" s="583" t="s">
        <v>1065</v>
      </c>
      <c r="E15" s="583"/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583"/>
      <c r="Z15" s="583"/>
      <c r="AA15" s="583"/>
      <c r="AB15" s="583"/>
      <c r="AC15" s="583"/>
      <c r="AD15" s="583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583"/>
      <c r="AS15" s="583"/>
    </row>
    <row r="16" spans="1:45" ht="91.5" customHeight="1">
      <c r="A16" s="582"/>
      <c r="B16" s="512"/>
      <c r="C16" s="512"/>
      <c r="D16" s="512" t="s">
        <v>888</v>
      </c>
      <c r="E16" s="512"/>
      <c r="F16" s="512"/>
      <c r="G16" s="512"/>
      <c r="H16" s="512"/>
      <c r="I16" s="512"/>
      <c r="J16" s="512" t="s">
        <v>889</v>
      </c>
      <c r="K16" s="512"/>
      <c r="L16" s="512"/>
      <c r="M16" s="512"/>
      <c r="N16" s="512"/>
      <c r="O16" s="512"/>
      <c r="P16" s="512" t="s">
        <v>890</v>
      </c>
      <c r="Q16" s="512"/>
      <c r="R16" s="512"/>
      <c r="S16" s="512"/>
      <c r="T16" s="512"/>
      <c r="U16" s="512"/>
      <c r="V16" s="512" t="s">
        <v>891</v>
      </c>
      <c r="W16" s="512"/>
      <c r="X16" s="512"/>
      <c r="Y16" s="512"/>
      <c r="Z16" s="512"/>
      <c r="AA16" s="512"/>
      <c r="AB16" s="512" t="s">
        <v>892</v>
      </c>
      <c r="AC16" s="512"/>
      <c r="AD16" s="512"/>
      <c r="AE16" s="512"/>
      <c r="AF16" s="512"/>
      <c r="AG16" s="512"/>
      <c r="AH16" s="512" t="s">
        <v>893</v>
      </c>
      <c r="AI16" s="512"/>
      <c r="AJ16" s="512"/>
      <c r="AK16" s="512"/>
      <c r="AL16" s="512"/>
      <c r="AM16" s="512"/>
      <c r="AN16" s="512" t="s">
        <v>894</v>
      </c>
      <c r="AO16" s="512"/>
      <c r="AP16" s="512"/>
      <c r="AQ16" s="512"/>
      <c r="AR16" s="512"/>
      <c r="AS16" s="512"/>
    </row>
    <row r="17" spans="1:45" s="136" customFormat="1" ht="113.25" customHeight="1">
      <c r="A17" s="582"/>
      <c r="B17" s="512"/>
      <c r="C17" s="512"/>
      <c r="D17" s="510" t="s">
        <v>895</v>
      </c>
      <c r="E17" s="510"/>
      <c r="F17" s="510" t="s">
        <v>895</v>
      </c>
      <c r="G17" s="510"/>
      <c r="H17" s="510" t="s">
        <v>896</v>
      </c>
      <c r="I17" s="510"/>
      <c r="J17" s="510" t="s">
        <v>895</v>
      </c>
      <c r="K17" s="510"/>
      <c r="L17" s="510" t="s">
        <v>895</v>
      </c>
      <c r="M17" s="510"/>
      <c r="N17" s="510" t="s">
        <v>896</v>
      </c>
      <c r="O17" s="510"/>
      <c r="P17" s="510" t="s">
        <v>895</v>
      </c>
      <c r="Q17" s="510"/>
      <c r="R17" s="510" t="s">
        <v>895</v>
      </c>
      <c r="S17" s="510"/>
      <c r="T17" s="510" t="s">
        <v>896</v>
      </c>
      <c r="U17" s="510"/>
      <c r="V17" s="510" t="s">
        <v>895</v>
      </c>
      <c r="W17" s="510"/>
      <c r="X17" s="510" t="s">
        <v>895</v>
      </c>
      <c r="Y17" s="510"/>
      <c r="Z17" s="510" t="s">
        <v>896</v>
      </c>
      <c r="AA17" s="510"/>
      <c r="AB17" s="511" t="s">
        <v>1004</v>
      </c>
      <c r="AC17" s="511"/>
      <c r="AD17" s="511" t="s">
        <v>1003</v>
      </c>
      <c r="AE17" s="511"/>
      <c r="AF17" s="510" t="s">
        <v>896</v>
      </c>
      <c r="AG17" s="510"/>
      <c r="AH17" s="510" t="s">
        <v>895</v>
      </c>
      <c r="AI17" s="510"/>
      <c r="AJ17" s="510" t="s">
        <v>895</v>
      </c>
      <c r="AK17" s="510"/>
      <c r="AL17" s="511" t="s">
        <v>988</v>
      </c>
      <c r="AM17" s="511"/>
      <c r="AN17" s="510" t="s">
        <v>895</v>
      </c>
      <c r="AO17" s="510"/>
      <c r="AP17" s="510" t="s">
        <v>895</v>
      </c>
      <c r="AQ17" s="510"/>
      <c r="AR17" s="510" t="s">
        <v>896</v>
      </c>
      <c r="AS17" s="510"/>
    </row>
    <row r="18" spans="1:45" ht="46.5" customHeight="1">
      <c r="A18" s="582"/>
      <c r="B18" s="512"/>
      <c r="C18" s="512"/>
      <c r="D18" s="142" t="s">
        <v>9</v>
      </c>
      <c r="E18" s="152" t="s">
        <v>10</v>
      </c>
      <c r="F18" s="142" t="s">
        <v>9</v>
      </c>
      <c r="G18" s="152" t="s">
        <v>10</v>
      </c>
      <c r="H18" s="142" t="s">
        <v>9</v>
      </c>
      <c r="I18" s="152" t="s">
        <v>10</v>
      </c>
      <c r="J18" s="142" t="s">
        <v>9</v>
      </c>
      <c r="K18" s="152" t="s">
        <v>10</v>
      </c>
      <c r="L18" s="142" t="s">
        <v>9</v>
      </c>
      <c r="M18" s="152" t="s">
        <v>10</v>
      </c>
      <c r="N18" s="142" t="s">
        <v>9</v>
      </c>
      <c r="O18" s="152" t="s">
        <v>10</v>
      </c>
      <c r="P18" s="142" t="s">
        <v>9</v>
      </c>
      <c r="Q18" s="152" t="s">
        <v>10</v>
      </c>
      <c r="R18" s="142" t="s">
        <v>9</v>
      </c>
      <c r="S18" s="152" t="s">
        <v>10</v>
      </c>
      <c r="T18" s="142" t="s">
        <v>9</v>
      </c>
      <c r="U18" s="152" t="s">
        <v>10</v>
      </c>
      <c r="V18" s="142" t="s">
        <v>9</v>
      </c>
      <c r="W18" s="152" t="s">
        <v>10</v>
      </c>
      <c r="X18" s="142" t="s">
        <v>9</v>
      </c>
      <c r="Y18" s="152" t="s">
        <v>10</v>
      </c>
      <c r="Z18" s="142" t="s">
        <v>9</v>
      </c>
      <c r="AA18" s="152" t="s">
        <v>10</v>
      </c>
      <c r="AB18" s="361" t="s">
        <v>9</v>
      </c>
      <c r="AC18" s="423" t="s">
        <v>10</v>
      </c>
      <c r="AD18" s="361" t="s">
        <v>9</v>
      </c>
      <c r="AE18" s="423" t="s">
        <v>10</v>
      </c>
      <c r="AF18" s="142" t="s">
        <v>9</v>
      </c>
      <c r="AG18" s="152" t="s">
        <v>10</v>
      </c>
      <c r="AH18" s="361" t="s">
        <v>9</v>
      </c>
      <c r="AI18" s="360" t="s">
        <v>10</v>
      </c>
      <c r="AJ18" s="361" t="s">
        <v>9</v>
      </c>
      <c r="AK18" s="360" t="s">
        <v>10</v>
      </c>
      <c r="AL18" s="361" t="s">
        <v>9</v>
      </c>
      <c r="AM18" s="423" t="s">
        <v>10</v>
      </c>
      <c r="AN18" s="142" t="s">
        <v>9</v>
      </c>
      <c r="AO18" s="152" t="s">
        <v>10</v>
      </c>
      <c r="AP18" s="142" t="s">
        <v>9</v>
      </c>
      <c r="AQ18" s="152" t="s">
        <v>10</v>
      </c>
      <c r="AR18" s="142" t="s">
        <v>9</v>
      </c>
      <c r="AS18" s="152" t="s">
        <v>10</v>
      </c>
    </row>
    <row r="19" spans="1:45" s="141" customFormat="1" ht="15.75">
      <c r="A19" s="140">
        <v>1</v>
      </c>
      <c r="B19" s="139">
        <v>2</v>
      </c>
      <c r="C19" s="140">
        <v>3</v>
      </c>
      <c r="D19" s="190" t="s">
        <v>29</v>
      </c>
      <c r="E19" s="190" t="s">
        <v>30</v>
      </c>
      <c r="F19" s="190" t="s">
        <v>897</v>
      </c>
      <c r="G19" s="190" t="s">
        <v>898</v>
      </c>
      <c r="H19" s="190" t="s">
        <v>899</v>
      </c>
      <c r="I19" s="190" t="s">
        <v>899</v>
      </c>
      <c r="J19" s="190" t="s">
        <v>31</v>
      </c>
      <c r="K19" s="190" t="s">
        <v>32</v>
      </c>
      <c r="L19" s="190" t="s">
        <v>33</v>
      </c>
      <c r="M19" s="190" t="s">
        <v>34</v>
      </c>
      <c r="N19" s="190" t="s">
        <v>900</v>
      </c>
      <c r="O19" s="190" t="s">
        <v>900</v>
      </c>
      <c r="P19" s="190" t="s">
        <v>35</v>
      </c>
      <c r="Q19" s="190" t="s">
        <v>36</v>
      </c>
      <c r="R19" s="190" t="s">
        <v>37</v>
      </c>
      <c r="S19" s="190" t="s">
        <v>38</v>
      </c>
      <c r="T19" s="190" t="s">
        <v>901</v>
      </c>
      <c r="U19" s="190" t="s">
        <v>901</v>
      </c>
      <c r="V19" s="190" t="s">
        <v>39</v>
      </c>
      <c r="W19" s="190" t="s">
        <v>40</v>
      </c>
      <c r="X19" s="190" t="s">
        <v>41</v>
      </c>
      <c r="Y19" s="190" t="s">
        <v>42</v>
      </c>
      <c r="Z19" s="190" t="s">
        <v>902</v>
      </c>
      <c r="AA19" s="190" t="s">
        <v>902</v>
      </c>
      <c r="AB19" s="190" t="s">
        <v>43</v>
      </c>
      <c r="AC19" s="190" t="s">
        <v>44</v>
      </c>
      <c r="AD19" s="190" t="s">
        <v>45</v>
      </c>
      <c r="AE19" s="190" t="s">
        <v>46</v>
      </c>
      <c r="AF19" s="190" t="s">
        <v>903</v>
      </c>
      <c r="AG19" s="190" t="s">
        <v>903</v>
      </c>
      <c r="AH19" s="190" t="s">
        <v>47</v>
      </c>
      <c r="AI19" s="190" t="s">
        <v>48</v>
      </c>
      <c r="AJ19" s="190" t="s">
        <v>49</v>
      </c>
      <c r="AK19" s="190" t="s">
        <v>50</v>
      </c>
      <c r="AL19" s="190" t="s">
        <v>1013</v>
      </c>
      <c r="AM19" s="190" t="s">
        <v>1014</v>
      </c>
      <c r="AN19" s="190" t="s">
        <v>51</v>
      </c>
      <c r="AO19" s="190" t="s">
        <v>52</v>
      </c>
      <c r="AP19" s="190" t="s">
        <v>53</v>
      </c>
      <c r="AQ19" s="190" t="s">
        <v>54</v>
      </c>
      <c r="AR19" s="190" t="s">
        <v>905</v>
      </c>
      <c r="AS19" s="190" t="s">
        <v>905</v>
      </c>
    </row>
    <row r="20" spans="1:45" s="141" customFormat="1" ht="31.5">
      <c r="A20" s="239"/>
      <c r="B20" s="240" t="s">
        <v>170</v>
      </c>
      <c r="C20" s="241" t="s">
        <v>945</v>
      </c>
      <c r="D20" s="241" t="s">
        <v>945</v>
      </c>
      <c r="E20" s="241" t="s">
        <v>945</v>
      </c>
      <c r="F20" s="241" t="s">
        <v>945</v>
      </c>
      <c r="G20" s="241" t="s">
        <v>945</v>
      </c>
      <c r="H20" s="241" t="s">
        <v>945</v>
      </c>
      <c r="I20" s="241" t="s">
        <v>945</v>
      </c>
      <c r="J20" s="241" t="s">
        <v>945</v>
      </c>
      <c r="K20" s="241" t="s">
        <v>945</v>
      </c>
      <c r="L20" s="241" t="s">
        <v>945</v>
      </c>
      <c r="M20" s="241" t="s">
        <v>945</v>
      </c>
      <c r="N20" s="241" t="s">
        <v>945</v>
      </c>
      <c r="O20" s="241" t="s">
        <v>945</v>
      </c>
      <c r="P20" s="241" t="s">
        <v>945</v>
      </c>
      <c r="Q20" s="241" t="s">
        <v>945</v>
      </c>
      <c r="R20" s="241" t="s">
        <v>945</v>
      </c>
      <c r="S20" s="241" t="s">
        <v>945</v>
      </c>
      <c r="T20" s="241" t="s">
        <v>945</v>
      </c>
      <c r="U20" s="241" t="s">
        <v>945</v>
      </c>
      <c r="V20" s="241" t="s">
        <v>945</v>
      </c>
      <c r="W20" s="241" t="s">
        <v>945</v>
      </c>
      <c r="X20" s="241" t="s">
        <v>945</v>
      </c>
      <c r="Y20" s="241" t="s">
        <v>945</v>
      </c>
      <c r="Z20" s="241" t="s">
        <v>945</v>
      </c>
      <c r="AA20" s="241" t="s">
        <v>945</v>
      </c>
      <c r="AB20" s="241">
        <f>AB26</f>
        <v>0</v>
      </c>
      <c r="AC20" s="241">
        <f>AC26</f>
        <v>0</v>
      </c>
      <c r="AD20" s="241">
        <f>AD26</f>
        <v>4</v>
      </c>
      <c r="AE20" s="241">
        <f>AE26</f>
        <v>4</v>
      </c>
      <c r="AF20" s="241" t="s">
        <v>945</v>
      </c>
      <c r="AG20" s="241" t="s">
        <v>945</v>
      </c>
      <c r="AH20" s="241" t="s">
        <v>945</v>
      </c>
      <c r="AI20" s="241" t="s">
        <v>945</v>
      </c>
      <c r="AJ20" s="241" t="s">
        <v>945</v>
      </c>
      <c r="AK20" s="241" t="s">
        <v>945</v>
      </c>
      <c r="AL20" s="241">
        <f>AL26</f>
        <v>1</v>
      </c>
      <c r="AM20" s="241">
        <f>AM26</f>
        <v>1</v>
      </c>
      <c r="AN20" s="241" t="s">
        <v>945</v>
      </c>
      <c r="AO20" s="241" t="s">
        <v>945</v>
      </c>
      <c r="AP20" s="241" t="s">
        <v>945</v>
      </c>
      <c r="AQ20" s="241" t="s">
        <v>945</v>
      </c>
      <c r="AR20" s="241" t="s">
        <v>945</v>
      </c>
      <c r="AS20" s="241" t="s">
        <v>945</v>
      </c>
    </row>
    <row r="21" spans="1:45" s="141" customFormat="1" ht="31.5" hidden="1">
      <c r="A21" s="239" t="s">
        <v>946</v>
      </c>
      <c r="B21" s="240" t="s">
        <v>947</v>
      </c>
      <c r="C21" s="241" t="s">
        <v>945</v>
      </c>
      <c r="D21" s="241" t="s">
        <v>945</v>
      </c>
      <c r="E21" s="241" t="s">
        <v>945</v>
      </c>
      <c r="F21" s="241" t="s">
        <v>945</v>
      </c>
      <c r="G21" s="241" t="s">
        <v>945</v>
      </c>
      <c r="H21" s="241" t="s">
        <v>945</v>
      </c>
      <c r="I21" s="241" t="s">
        <v>945</v>
      </c>
      <c r="J21" s="241" t="s">
        <v>945</v>
      </c>
      <c r="K21" s="241" t="s">
        <v>945</v>
      </c>
      <c r="L21" s="241" t="s">
        <v>945</v>
      </c>
      <c r="M21" s="241" t="s">
        <v>945</v>
      </c>
      <c r="N21" s="241" t="s">
        <v>945</v>
      </c>
      <c r="O21" s="241" t="s">
        <v>945</v>
      </c>
      <c r="P21" s="241" t="s">
        <v>945</v>
      </c>
      <c r="Q21" s="241" t="s">
        <v>945</v>
      </c>
      <c r="R21" s="241" t="s">
        <v>945</v>
      </c>
      <c r="S21" s="241" t="s">
        <v>945</v>
      </c>
      <c r="T21" s="241" t="s">
        <v>945</v>
      </c>
      <c r="U21" s="241" t="s">
        <v>945</v>
      </c>
      <c r="V21" s="241" t="s">
        <v>945</v>
      </c>
      <c r="W21" s="241" t="s">
        <v>945</v>
      </c>
      <c r="X21" s="241" t="s">
        <v>945</v>
      </c>
      <c r="Y21" s="241" t="s">
        <v>945</v>
      </c>
      <c r="Z21" s="241" t="s">
        <v>945</v>
      </c>
      <c r="AA21" s="241" t="s">
        <v>945</v>
      </c>
      <c r="AB21" s="241" t="s">
        <v>945</v>
      </c>
      <c r="AC21" s="241" t="s">
        <v>945</v>
      </c>
      <c r="AD21" s="241" t="s">
        <v>945</v>
      </c>
      <c r="AE21" s="241" t="s">
        <v>945</v>
      </c>
      <c r="AF21" s="241" t="s">
        <v>945</v>
      </c>
      <c r="AG21" s="241" t="s">
        <v>945</v>
      </c>
      <c r="AH21" s="241" t="s">
        <v>945</v>
      </c>
      <c r="AI21" s="241" t="s">
        <v>945</v>
      </c>
      <c r="AJ21" s="241" t="s">
        <v>945</v>
      </c>
      <c r="AK21" s="241" t="s">
        <v>945</v>
      </c>
      <c r="AL21" s="241" t="s">
        <v>945</v>
      </c>
      <c r="AM21" s="241" t="s">
        <v>945</v>
      </c>
      <c r="AN21" s="241" t="s">
        <v>945</v>
      </c>
      <c r="AO21" s="241" t="s">
        <v>945</v>
      </c>
      <c r="AP21" s="241" t="s">
        <v>945</v>
      </c>
      <c r="AQ21" s="241" t="s">
        <v>945</v>
      </c>
      <c r="AR21" s="241" t="s">
        <v>945</v>
      </c>
      <c r="AS21" s="241" t="s">
        <v>945</v>
      </c>
    </row>
    <row r="22" spans="1:45" s="141" customFormat="1" ht="47.25" hidden="1">
      <c r="A22" s="239" t="s">
        <v>948</v>
      </c>
      <c r="B22" s="240" t="s">
        <v>949</v>
      </c>
      <c r="C22" s="241" t="s">
        <v>945</v>
      </c>
      <c r="D22" s="241" t="s">
        <v>945</v>
      </c>
      <c r="E22" s="241" t="s">
        <v>945</v>
      </c>
      <c r="F22" s="241" t="s">
        <v>945</v>
      </c>
      <c r="G22" s="241" t="s">
        <v>945</v>
      </c>
      <c r="H22" s="241" t="s">
        <v>945</v>
      </c>
      <c r="I22" s="241" t="s">
        <v>945</v>
      </c>
      <c r="J22" s="241" t="s">
        <v>945</v>
      </c>
      <c r="K22" s="241" t="s">
        <v>945</v>
      </c>
      <c r="L22" s="241" t="s">
        <v>945</v>
      </c>
      <c r="M22" s="241" t="s">
        <v>945</v>
      </c>
      <c r="N22" s="241" t="s">
        <v>945</v>
      </c>
      <c r="O22" s="241" t="s">
        <v>945</v>
      </c>
      <c r="P22" s="241" t="s">
        <v>945</v>
      </c>
      <c r="Q22" s="241" t="s">
        <v>945</v>
      </c>
      <c r="R22" s="241" t="s">
        <v>945</v>
      </c>
      <c r="S22" s="241" t="s">
        <v>945</v>
      </c>
      <c r="T22" s="241" t="s">
        <v>945</v>
      </c>
      <c r="U22" s="241" t="s">
        <v>945</v>
      </c>
      <c r="V22" s="241" t="s">
        <v>945</v>
      </c>
      <c r="W22" s="241" t="s">
        <v>945</v>
      </c>
      <c r="X22" s="241" t="s">
        <v>945</v>
      </c>
      <c r="Y22" s="241" t="s">
        <v>945</v>
      </c>
      <c r="Z22" s="241" t="s">
        <v>945</v>
      </c>
      <c r="AA22" s="241" t="s">
        <v>945</v>
      </c>
      <c r="AB22" s="241" t="s">
        <v>945</v>
      </c>
      <c r="AC22" s="241" t="s">
        <v>945</v>
      </c>
      <c r="AD22" s="241" t="s">
        <v>945</v>
      </c>
      <c r="AE22" s="241" t="s">
        <v>945</v>
      </c>
      <c r="AF22" s="241" t="s">
        <v>945</v>
      </c>
      <c r="AG22" s="241" t="s">
        <v>945</v>
      </c>
      <c r="AH22" s="241" t="s">
        <v>945</v>
      </c>
      <c r="AI22" s="241" t="s">
        <v>945</v>
      </c>
      <c r="AJ22" s="241" t="s">
        <v>945</v>
      </c>
      <c r="AK22" s="241" t="s">
        <v>945</v>
      </c>
      <c r="AL22" s="241" t="s">
        <v>945</v>
      </c>
      <c r="AM22" s="241" t="s">
        <v>945</v>
      </c>
      <c r="AN22" s="241" t="s">
        <v>945</v>
      </c>
      <c r="AO22" s="241" t="s">
        <v>945</v>
      </c>
      <c r="AP22" s="241" t="s">
        <v>945</v>
      </c>
      <c r="AQ22" s="241" t="s">
        <v>945</v>
      </c>
      <c r="AR22" s="241" t="s">
        <v>945</v>
      </c>
      <c r="AS22" s="241" t="s">
        <v>945</v>
      </c>
    </row>
    <row r="23" spans="1:45" s="141" customFormat="1" ht="94.5" hidden="1">
      <c r="A23" s="239" t="s">
        <v>950</v>
      </c>
      <c r="B23" s="240" t="s">
        <v>951</v>
      </c>
      <c r="C23" s="241" t="s">
        <v>945</v>
      </c>
      <c r="D23" s="241" t="s">
        <v>945</v>
      </c>
      <c r="E23" s="241" t="s">
        <v>945</v>
      </c>
      <c r="F23" s="241" t="s">
        <v>945</v>
      </c>
      <c r="G23" s="241" t="s">
        <v>945</v>
      </c>
      <c r="H23" s="241" t="s">
        <v>945</v>
      </c>
      <c r="I23" s="241" t="s">
        <v>945</v>
      </c>
      <c r="J23" s="241" t="s">
        <v>945</v>
      </c>
      <c r="K23" s="241" t="s">
        <v>945</v>
      </c>
      <c r="L23" s="241" t="s">
        <v>945</v>
      </c>
      <c r="M23" s="241" t="s">
        <v>945</v>
      </c>
      <c r="N23" s="241" t="s">
        <v>945</v>
      </c>
      <c r="O23" s="241" t="s">
        <v>945</v>
      </c>
      <c r="P23" s="241" t="s">
        <v>945</v>
      </c>
      <c r="Q23" s="241" t="s">
        <v>945</v>
      </c>
      <c r="R23" s="241" t="s">
        <v>945</v>
      </c>
      <c r="S23" s="241" t="s">
        <v>945</v>
      </c>
      <c r="T23" s="241" t="s">
        <v>945</v>
      </c>
      <c r="U23" s="241" t="s">
        <v>945</v>
      </c>
      <c r="V23" s="241" t="s">
        <v>945</v>
      </c>
      <c r="W23" s="241" t="s">
        <v>945</v>
      </c>
      <c r="X23" s="241" t="s">
        <v>945</v>
      </c>
      <c r="Y23" s="241" t="s">
        <v>945</v>
      </c>
      <c r="Z23" s="241" t="s">
        <v>945</v>
      </c>
      <c r="AA23" s="241" t="s">
        <v>945</v>
      </c>
      <c r="AB23" s="241" t="s">
        <v>945</v>
      </c>
      <c r="AC23" s="241" t="s">
        <v>945</v>
      </c>
      <c r="AD23" s="241" t="s">
        <v>945</v>
      </c>
      <c r="AE23" s="241" t="s">
        <v>945</v>
      </c>
      <c r="AF23" s="241" t="s">
        <v>945</v>
      </c>
      <c r="AG23" s="241" t="s">
        <v>945</v>
      </c>
      <c r="AH23" s="241" t="s">
        <v>945</v>
      </c>
      <c r="AI23" s="241" t="s">
        <v>945</v>
      </c>
      <c r="AJ23" s="241" t="s">
        <v>945</v>
      </c>
      <c r="AK23" s="241" t="s">
        <v>945</v>
      </c>
      <c r="AL23" s="241" t="s">
        <v>945</v>
      </c>
      <c r="AM23" s="241" t="s">
        <v>945</v>
      </c>
      <c r="AN23" s="241" t="s">
        <v>945</v>
      </c>
      <c r="AO23" s="241" t="s">
        <v>945</v>
      </c>
      <c r="AP23" s="241" t="s">
        <v>945</v>
      </c>
      <c r="AQ23" s="241" t="s">
        <v>945</v>
      </c>
      <c r="AR23" s="241" t="s">
        <v>945</v>
      </c>
      <c r="AS23" s="241" t="s">
        <v>945</v>
      </c>
    </row>
    <row r="24" spans="1:45" s="141" customFormat="1" ht="47.25" hidden="1">
      <c r="A24" s="239" t="s">
        <v>952</v>
      </c>
      <c r="B24" s="240" t="s">
        <v>953</v>
      </c>
      <c r="C24" s="241" t="s">
        <v>945</v>
      </c>
      <c r="D24" s="241" t="s">
        <v>945</v>
      </c>
      <c r="E24" s="241" t="s">
        <v>945</v>
      </c>
      <c r="F24" s="241" t="s">
        <v>945</v>
      </c>
      <c r="G24" s="241" t="s">
        <v>945</v>
      </c>
      <c r="H24" s="241" t="s">
        <v>945</v>
      </c>
      <c r="I24" s="241" t="s">
        <v>945</v>
      </c>
      <c r="J24" s="241" t="s">
        <v>945</v>
      </c>
      <c r="K24" s="241" t="s">
        <v>945</v>
      </c>
      <c r="L24" s="241" t="s">
        <v>945</v>
      </c>
      <c r="M24" s="241" t="s">
        <v>945</v>
      </c>
      <c r="N24" s="241" t="s">
        <v>945</v>
      </c>
      <c r="O24" s="241" t="s">
        <v>945</v>
      </c>
      <c r="P24" s="241" t="s">
        <v>945</v>
      </c>
      <c r="Q24" s="241" t="s">
        <v>945</v>
      </c>
      <c r="R24" s="241" t="s">
        <v>945</v>
      </c>
      <c r="S24" s="241" t="s">
        <v>945</v>
      </c>
      <c r="T24" s="241" t="s">
        <v>945</v>
      </c>
      <c r="U24" s="241" t="s">
        <v>945</v>
      </c>
      <c r="V24" s="241" t="s">
        <v>945</v>
      </c>
      <c r="W24" s="241" t="s">
        <v>945</v>
      </c>
      <c r="X24" s="241" t="s">
        <v>945</v>
      </c>
      <c r="Y24" s="241" t="s">
        <v>945</v>
      </c>
      <c r="Z24" s="241" t="s">
        <v>945</v>
      </c>
      <c r="AA24" s="241" t="s">
        <v>945</v>
      </c>
      <c r="AB24" s="241" t="s">
        <v>945</v>
      </c>
      <c r="AC24" s="241" t="s">
        <v>945</v>
      </c>
      <c r="AD24" s="241" t="s">
        <v>945</v>
      </c>
      <c r="AE24" s="241" t="s">
        <v>945</v>
      </c>
      <c r="AF24" s="241" t="s">
        <v>945</v>
      </c>
      <c r="AG24" s="241" t="s">
        <v>945</v>
      </c>
      <c r="AH24" s="241" t="s">
        <v>945</v>
      </c>
      <c r="AI24" s="241" t="s">
        <v>945</v>
      </c>
      <c r="AJ24" s="241" t="s">
        <v>945</v>
      </c>
      <c r="AK24" s="241" t="s">
        <v>945</v>
      </c>
      <c r="AL24" s="241" t="s">
        <v>945</v>
      </c>
      <c r="AM24" s="241" t="s">
        <v>945</v>
      </c>
      <c r="AN24" s="241" t="s">
        <v>945</v>
      </c>
      <c r="AO24" s="241" t="s">
        <v>945</v>
      </c>
      <c r="AP24" s="241" t="s">
        <v>945</v>
      </c>
      <c r="AQ24" s="241" t="s">
        <v>945</v>
      </c>
      <c r="AR24" s="241" t="s">
        <v>945</v>
      </c>
      <c r="AS24" s="241" t="s">
        <v>945</v>
      </c>
    </row>
    <row r="25" spans="1:45" s="141" customFormat="1" ht="47.25" hidden="1">
      <c r="A25" s="239" t="s">
        <v>954</v>
      </c>
      <c r="B25" s="240" t="s">
        <v>955</v>
      </c>
      <c r="C25" s="241" t="s">
        <v>945</v>
      </c>
      <c r="D25" s="241" t="s">
        <v>945</v>
      </c>
      <c r="E25" s="241" t="s">
        <v>945</v>
      </c>
      <c r="F25" s="241" t="s">
        <v>945</v>
      </c>
      <c r="G25" s="241" t="s">
        <v>945</v>
      </c>
      <c r="H25" s="241" t="s">
        <v>945</v>
      </c>
      <c r="I25" s="241" t="s">
        <v>945</v>
      </c>
      <c r="J25" s="241" t="s">
        <v>945</v>
      </c>
      <c r="K25" s="241" t="s">
        <v>945</v>
      </c>
      <c r="L25" s="241" t="s">
        <v>945</v>
      </c>
      <c r="M25" s="241" t="s">
        <v>945</v>
      </c>
      <c r="N25" s="241" t="s">
        <v>945</v>
      </c>
      <c r="O25" s="241" t="s">
        <v>945</v>
      </c>
      <c r="P25" s="241" t="s">
        <v>945</v>
      </c>
      <c r="Q25" s="241" t="s">
        <v>945</v>
      </c>
      <c r="R25" s="241" t="s">
        <v>945</v>
      </c>
      <c r="S25" s="241" t="s">
        <v>945</v>
      </c>
      <c r="T25" s="241" t="s">
        <v>945</v>
      </c>
      <c r="U25" s="241" t="s">
        <v>945</v>
      </c>
      <c r="V25" s="241" t="s">
        <v>945</v>
      </c>
      <c r="W25" s="241" t="s">
        <v>945</v>
      </c>
      <c r="X25" s="241" t="s">
        <v>945</v>
      </c>
      <c r="Y25" s="241" t="s">
        <v>945</v>
      </c>
      <c r="Z25" s="241" t="s">
        <v>945</v>
      </c>
      <c r="AA25" s="241" t="s">
        <v>945</v>
      </c>
      <c r="AB25" s="241" t="s">
        <v>945</v>
      </c>
      <c r="AC25" s="241" t="s">
        <v>945</v>
      </c>
      <c r="AD25" s="241" t="s">
        <v>945</v>
      </c>
      <c r="AE25" s="241" t="s">
        <v>945</v>
      </c>
      <c r="AF25" s="241" t="s">
        <v>945</v>
      </c>
      <c r="AG25" s="241" t="s">
        <v>945</v>
      </c>
      <c r="AH25" s="241" t="s">
        <v>945</v>
      </c>
      <c r="AI25" s="241" t="s">
        <v>945</v>
      </c>
      <c r="AJ25" s="241" t="s">
        <v>945</v>
      </c>
      <c r="AK25" s="241" t="s">
        <v>945</v>
      </c>
      <c r="AL25" s="241" t="s">
        <v>945</v>
      </c>
      <c r="AM25" s="241" t="s">
        <v>945</v>
      </c>
      <c r="AN25" s="241" t="s">
        <v>945</v>
      </c>
      <c r="AO25" s="241" t="s">
        <v>945</v>
      </c>
      <c r="AP25" s="241" t="s">
        <v>945</v>
      </c>
      <c r="AQ25" s="241" t="s">
        <v>945</v>
      </c>
      <c r="AR25" s="241" t="s">
        <v>945</v>
      </c>
      <c r="AS25" s="241" t="s">
        <v>945</v>
      </c>
    </row>
    <row r="26" spans="1:45" s="141" customFormat="1" ht="31.5">
      <c r="A26" s="239" t="s">
        <v>956</v>
      </c>
      <c r="B26" s="242" t="s">
        <v>957</v>
      </c>
      <c r="C26" s="241" t="s">
        <v>945</v>
      </c>
      <c r="D26" s="241" t="s">
        <v>945</v>
      </c>
      <c r="E26" s="241" t="s">
        <v>945</v>
      </c>
      <c r="F26" s="241" t="s">
        <v>945</v>
      </c>
      <c r="G26" s="241" t="s">
        <v>945</v>
      </c>
      <c r="H26" s="241" t="s">
        <v>945</v>
      </c>
      <c r="I26" s="241" t="s">
        <v>945</v>
      </c>
      <c r="J26" s="241" t="s">
        <v>945</v>
      </c>
      <c r="K26" s="241" t="s">
        <v>945</v>
      </c>
      <c r="L26" s="241" t="s">
        <v>945</v>
      </c>
      <c r="M26" s="241" t="s">
        <v>945</v>
      </c>
      <c r="N26" s="241" t="s">
        <v>945</v>
      </c>
      <c r="O26" s="241" t="s">
        <v>945</v>
      </c>
      <c r="P26" s="241" t="s">
        <v>945</v>
      </c>
      <c r="Q26" s="241" t="s">
        <v>945</v>
      </c>
      <c r="R26" s="241" t="s">
        <v>945</v>
      </c>
      <c r="S26" s="241" t="s">
        <v>945</v>
      </c>
      <c r="T26" s="241" t="s">
        <v>945</v>
      </c>
      <c r="U26" s="241" t="s">
        <v>945</v>
      </c>
      <c r="V26" s="241" t="s">
        <v>945</v>
      </c>
      <c r="W26" s="241" t="s">
        <v>945</v>
      </c>
      <c r="X26" s="241" t="s">
        <v>945</v>
      </c>
      <c r="Y26" s="241" t="s">
        <v>945</v>
      </c>
      <c r="Z26" s="241" t="s">
        <v>945</v>
      </c>
      <c r="AA26" s="241" t="s">
        <v>945</v>
      </c>
      <c r="AB26" s="241">
        <f>AB43</f>
        <v>0</v>
      </c>
      <c r="AC26" s="241">
        <f>AC43</f>
        <v>0</v>
      </c>
      <c r="AD26" s="241">
        <f>AD43</f>
        <v>4</v>
      </c>
      <c r="AE26" s="241">
        <f>AE43</f>
        <v>4</v>
      </c>
      <c r="AF26" s="241" t="s">
        <v>945</v>
      </c>
      <c r="AG26" s="241" t="s">
        <v>945</v>
      </c>
      <c r="AH26" s="241" t="s">
        <v>945</v>
      </c>
      <c r="AI26" s="241" t="s">
        <v>945</v>
      </c>
      <c r="AJ26" s="241" t="s">
        <v>945</v>
      </c>
      <c r="AK26" s="241" t="s">
        <v>945</v>
      </c>
      <c r="AL26" s="241">
        <f>AL43</f>
        <v>1</v>
      </c>
      <c r="AM26" s="241">
        <f>AM43</f>
        <v>1</v>
      </c>
      <c r="AN26" s="241" t="s">
        <v>945</v>
      </c>
      <c r="AO26" s="241" t="s">
        <v>945</v>
      </c>
      <c r="AP26" s="241" t="s">
        <v>945</v>
      </c>
      <c r="AQ26" s="241" t="s">
        <v>945</v>
      </c>
      <c r="AR26" s="241" t="s">
        <v>945</v>
      </c>
      <c r="AS26" s="241" t="s">
        <v>945</v>
      </c>
    </row>
    <row r="27" spans="1:45" s="141" customFormat="1" ht="15.75" hidden="1">
      <c r="A27" s="239" t="s">
        <v>958</v>
      </c>
      <c r="B27" s="240" t="s">
        <v>959</v>
      </c>
      <c r="C27" s="241" t="s">
        <v>945</v>
      </c>
      <c r="D27" s="241" t="s">
        <v>945</v>
      </c>
      <c r="E27" s="241" t="s">
        <v>945</v>
      </c>
      <c r="F27" s="241" t="s">
        <v>945</v>
      </c>
      <c r="G27" s="241" t="s">
        <v>945</v>
      </c>
      <c r="H27" s="241" t="s">
        <v>945</v>
      </c>
      <c r="I27" s="241" t="s">
        <v>945</v>
      </c>
      <c r="J27" s="241" t="s">
        <v>945</v>
      </c>
      <c r="K27" s="241" t="s">
        <v>945</v>
      </c>
      <c r="L27" s="241" t="s">
        <v>945</v>
      </c>
      <c r="M27" s="241" t="s">
        <v>945</v>
      </c>
      <c r="N27" s="241" t="s">
        <v>945</v>
      </c>
      <c r="O27" s="241" t="s">
        <v>945</v>
      </c>
      <c r="P27" s="241" t="s">
        <v>945</v>
      </c>
      <c r="Q27" s="241" t="s">
        <v>945</v>
      </c>
      <c r="R27" s="241" t="s">
        <v>945</v>
      </c>
      <c r="S27" s="241" t="s">
        <v>945</v>
      </c>
      <c r="T27" s="241" t="s">
        <v>945</v>
      </c>
      <c r="U27" s="241" t="s">
        <v>945</v>
      </c>
      <c r="V27" s="241" t="s">
        <v>945</v>
      </c>
      <c r="W27" s="241" t="s">
        <v>945</v>
      </c>
      <c r="X27" s="241" t="s">
        <v>945</v>
      </c>
      <c r="Y27" s="241" t="s">
        <v>945</v>
      </c>
      <c r="Z27" s="241" t="s">
        <v>945</v>
      </c>
      <c r="AA27" s="241" t="s">
        <v>945</v>
      </c>
      <c r="AB27" s="241" t="s">
        <v>945</v>
      </c>
      <c r="AC27" s="241" t="s">
        <v>945</v>
      </c>
      <c r="AD27" s="241" t="s">
        <v>945</v>
      </c>
      <c r="AE27" s="241" t="s">
        <v>945</v>
      </c>
      <c r="AF27" s="241" t="s">
        <v>945</v>
      </c>
      <c r="AG27" s="241" t="s">
        <v>945</v>
      </c>
      <c r="AH27" s="241" t="s">
        <v>945</v>
      </c>
      <c r="AI27" s="241" t="s">
        <v>945</v>
      </c>
      <c r="AJ27" s="241" t="s">
        <v>945</v>
      </c>
      <c r="AK27" s="241" t="s">
        <v>945</v>
      </c>
      <c r="AL27" s="241" t="s">
        <v>945</v>
      </c>
      <c r="AM27" s="241" t="s">
        <v>945</v>
      </c>
      <c r="AN27" s="241" t="s">
        <v>945</v>
      </c>
      <c r="AO27" s="241" t="s">
        <v>945</v>
      </c>
      <c r="AP27" s="241" t="s">
        <v>945</v>
      </c>
      <c r="AQ27" s="241" t="s">
        <v>945</v>
      </c>
      <c r="AR27" s="241" t="s">
        <v>945</v>
      </c>
      <c r="AS27" s="241" t="s">
        <v>945</v>
      </c>
    </row>
    <row r="28" spans="1:45" s="141" customFormat="1" ht="31.5" hidden="1">
      <c r="A28" s="239" t="s">
        <v>175</v>
      </c>
      <c r="B28" s="240" t="s">
        <v>960</v>
      </c>
      <c r="C28" s="241" t="s">
        <v>945</v>
      </c>
      <c r="D28" s="241" t="s">
        <v>945</v>
      </c>
      <c r="E28" s="241" t="s">
        <v>945</v>
      </c>
      <c r="F28" s="241" t="s">
        <v>945</v>
      </c>
      <c r="G28" s="241" t="s">
        <v>945</v>
      </c>
      <c r="H28" s="241" t="s">
        <v>945</v>
      </c>
      <c r="I28" s="241" t="s">
        <v>945</v>
      </c>
      <c r="J28" s="241" t="s">
        <v>945</v>
      </c>
      <c r="K28" s="241" t="s">
        <v>945</v>
      </c>
      <c r="L28" s="241" t="s">
        <v>945</v>
      </c>
      <c r="M28" s="241" t="s">
        <v>945</v>
      </c>
      <c r="N28" s="241" t="s">
        <v>945</v>
      </c>
      <c r="O28" s="241" t="s">
        <v>945</v>
      </c>
      <c r="P28" s="241" t="s">
        <v>945</v>
      </c>
      <c r="Q28" s="241" t="s">
        <v>945</v>
      </c>
      <c r="R28" s="241" t="s">
        <v>945</v>
      </c>
      <c r="S28" s="241" t="s">
        <v>945</v>
      </c>
      <c r="T28" s="241" t="s">
        <v>945</v>
      </c>
      <c r="U28" s="241" t="s">
        <v>945</v>
      </c>
      <c r="V28" s="241" t="s">
        <v>945</v>
      </c>
      <c r="W28" s="241" t="s">
        <v>945</v>
      </c>
      <c r="X28" s="241" t="s">
        <v>945</v>
      </c>
      <c r="Y28" s="241" t="s">
        <v>945</v>
      </c>
      <c r="Z28" s="241" t="s">
        <v>945</v>
      </c>
      <c r="AA28" s="241" t="s">
        <v>945</v>
      </c>
      <c r="AB28" s="241" t="s">
        <v>945</v>
      </c>
      <c r="AC28" s="241" t="s">
        <v>945</v>
      </c>
      <c r="AD28" s="241" t="s">
        <v>945</v>
      </c>
      <c r="AE28" s="241" t="s">
        <v>945</v>
      </c>
      <c r="AF28" s="241" t="s">
        <v>945</v>
      </c>
      <c r="AG28" s="241" t="s">
        <v>945</v>
      </c>
      <c r="AH28" s="241" t="s">
        <v>945</v>
      </c>
      <c r="AI28" s="241" t="s">
        <v>945</v>
      </c>
      <c r="AJ28" s="241" t="s">
        <v>945</v>
      </c>
      <c r="AK28" s="241" t="s">
        <v>945</v>
      </c>
      <c r="AL28" s="241" t="s">
        <v>945</v>
      </c>
      <c r="AM28" s="241" t="s">
        <v>945</v>
      </c>
      <c r="AN28" s="241" t="s">
        <v>945</v>
      </c>
      <c r="AO28" s="241" t="s">
        <v>945</v>
      </c>
      <c r="AP28" s="241" t="s">
        <v>945</v>
      </c>
      <c r="AQ28" s="241" t="s">
        <v>945</v>
      </c>
      <c r="AR28" s="241" t="s">
        <v>945</v>
      </c>
      <c r="AS28" s="241" t="s">
        <v>945</v>
      </c>
    </row>
    <row r="29" spans="1:45" s="141" customFormat="1" ht="63" hidden="1">
      <c r="A29" s="239" t="s">
        <v>177</v>
      </c>
      <c r="B29" s="240" t="s">
        <v>961</v>
      </c>
      <c r="C29" s="241" t="s">
        <v>945</v>
      </c>
      <c r="D29" s="241" t="s">
        <v>945</v>
      </c>
      <c r="E29" s="241" t="s">
        <v>945</v>
      </c>
      <c r="F29" s="241" t="s">
        <v>945</v>
      </c>
      <c r="G29" s="241" t="s">
        <v>945</v>
      </c>
      <c r="H29" s="241" t="s">
        <v>945</v>
      </c>
      <c r="I29" s="241" t="s">
        <v>945</v>
      </c>
      <c r="J29" s="241" t="s">
        <v>945</v>
      </c>
      <c r="K29" s="241" t="s">
        <v>945</v>
      </c>
      <c r="L29" s="241" t="s">
        <v>945</v>
      </c>
      <c r="M29" s="241" t="s">
        <v>945</v>
      </c>
      <c r="N29" s="241" t="s">
        <v>945</v>
      </c>
      <c r="O29" s="241" t="s">
        <v>945</v>
      </c>
      <c r="P29" s="241" t="s">
        <v>945</v>
      </c>
      <c r="Q29" s="241" t="s">
        <v>945</v>
      </c>
      <c r="R29" s="241" t="s">
        <v>945</v>
      </c>
      <c r="S29" s="241" t="s">
        <v>945</v>
      </c>
      <c r="T29" s="241" t="s">
        <v>945</v>
      </c>
      <c r="U29" s="241" t="s">
        <v>945</v>
      </c>
      <c r="V29" s="241" t="s">
        <v>945</v>
      </c>
      <c r="W29" s="241" t="s">
        <v>945</v>
      </c>
      <c r="X29" s="241" t="s">
        <v>945</v>
      </c>
      <c r="Y29" s="241" t="s">
        <v>945</v>
      </c>
      <c r="Z29" s="241" t="s">
        <v>945</v>
      </c>
      <c r="AA29" s="241" t="s">
        <v>945</v>
      </c>
      <c r="AB29" s="241" t="s">
        <v>945</v>
      </c>
      <c r="AC29" s="241" t="s">
        <v>945</v>
      </c>
      <c r="AD29" s="241" t="s">
        <v>945</v>
      </c>
      <c r="AE29" s="241" t="s">
        <v>945</v>
      </c>
      <c r="AF29" s="241" t="s">
        <v>945</v>
      </c>
      <c r="AG29" s="241" t="s">
        <v>945</v>
      </c>
      <c r="AH29" s="241" t="s">
        <v>945</v>
      </c>
      <c r="AI29" s="241" t="s">
        <v>945</v>
      </c>
      <c r="AJ29" s="241" t="s">
        <v>945</v>
      </c>
      <c r="AK29" s="241" t="s">
        <v>945</v>
      </c>
      <c r="AL29" s="241" t="s">
        <v>945</v>
      </c>
      <c r="AM29" s="241" t="s">
        <v>945</v>
      </c>
      <c r="AN29" s="241" t="s">
        <v>945</v>
      </c>
      <c r="AO29" s="241" t="s">
        <v>945</v>
      </c>
      <c r="AP29" s="241" t="s">
        <v>945</v>
      </c>
      <c r="AQ29" s="241" t="s">
        <v>945</v>
      </c>
      <c r="AR29" s="241" t="s">
        <v>945</v>
      </c>
      <c r="AS29" s="241" t="s">
        <v>945</v>
      </c>
    </row>
    <row r="30" spans="1:45" s="141" customFormat="1" ht="47.25" hidden="1">
      <c r="A30" s="239" t="s">
        <v>190</v>
      </c>
      <c r="B30" s="240" t="s">
        <v>962</v>
      </c>
      <c r="C30" s="241" t="s">
        <v>945</v>
      </c>
      <c r="D30" s="241" t="s">
        <v>945</v>
      </c>
      <c r="E30" s="241" t="s">
        <v>945</v>
      </c>
      <c r="F30" s="241" t="s">
        <v>945</v>
      </c>
      <c r="G30" s="241" t="s">
        <v>945</v>
      </c>
      <c r="H30" s="241" t="s">
        <v>945</v>
      </c>
      <c r="I30" s="241" t="s">
        <v>945</v>
      </c>
      <c r="J30" s="241" t="s">
        <v>945</v>
      </c>
      <c r="K30" s="241" t="s">
        <v>945</v>
      </c>
      <c r="L30" s="241" t="s">
        <v>945</v>
      </c>
      <c r="M30" s="241" t="s">
        <v>945</v>
      </c>
      <c r="N30" s="241" t="s">
        <v>945</v>
      </c>
      <c r="O30" s="241" t="s">
        <v>945</v>
      </c>
      <c r="P30" s="241" t="s">
        <v>945</v>
      </c>
      <c r="Q30" s="241" t="s">
        <v>945</v>
      </c>
      <c r="R30" s="241" t="s">
        <v>945</v>
      </c>
      <c r="S30" s="241" t="s">
        <v>945</v>
      </c>
      <c r="T30" s="241" t="s">
        <v>945</v>
      </c>
      <c r="U30" s="241" t="s">
        <v>945</v>
      </c>
      <c r="V30" s="241" t="s">
        <v>945</v>
      </c>
      <c r="W30" s="241" t="s">
        <v>945</v>
      </c>
      <c r="X30" s="241" t="s">
        <v>945</v>
      </c>
      <c r="Y30" s="241" t="s">
        <v>945</v>
      </c>
      <c r="Z30" s="241" t="s">
        <v>945</v>
      </c>
      <c r="AA30" s="241" t="s">
        <v>945</v>
      </c>
      <c r="AB30" s="241" t="s">
        <v>945</v>
      </c>
      <c r="AC30" s="241" t="s">
        <v>945</v>
      </c>
      <c r="AD30" s="241" t="s">
        <v>945</v>
      </c>
      <c r="AE30" s="241" t="s">
        <v>945</v>
      </c>
      <c r="AF30" s="241" t="s">
        <v>945</v>
      </c>
      <c r="AG30" s="241" t="s">
        <v>945</v>
      </c>
      <c r="AH30" s="241" t="s">
        <v>945</v>
      </c>
      <c r="AI30" s="241" t="s">
        <v>945</v>
      </c>
      <c r="AJ30" s="241" t="s">
        <v>945</v>
      </c>
      <c r="AK30" s="241" t="s">
        <v>945</v>
      </c>
      <c r="AL30" s="241" t="s">
        <v>945</v>
      </c>
      <c r="AM30" s="241" t="s">
        <v>945</v>
      </c>
      <c r="AN30" s="241" t="s">
        <v>945</v>
      </c>
      <c r="AO30" s="241" t="s">
        <v>945</v>
      </c>
      <c r="AP30" s="241" t="s">
        <v>945</v>
      </c>
      <c r="AQ30" s="241" t="s">
        <v>945</v>
      </c>
      <c r="AR30" s="241" t="s">
        <v>945</v>
      </c>
      <c r="AS30" s="241" t="s">
        <v>945</v>
      </c>
    </row>
    <row r="31" spans="1:45" s="141" customFormat="1" ht="63" hidden="1">
      <c r="A31" s="239" t="s">
        <v>191</v>
      </c>
      <c r="B31" s="240" t="s">
        <v>963</v>
      </c>
      <c r="C31" s="241" t="s">
        <v>945</v>
      </c>
      <c r="D31" s="241" t="s">
        <v>945</v>
      </c>
      <c r="E31" s="241" t="s">
        <v>945</v>
      </c>
      <c r="F31" s="241" t="s">
        <v>945</v>
      </c>
      <c r="G31" s="241" t="s">
        <v>945</v>
      </c>
      <c r="H31" s="241" t="s">
        <v>945</v>
      </c>
      <c r="I31" s="241" t="s">
        <v>945</v>
      </c>
      <c r="J31" s="241" t="s">
        <v>945</v>
      </c>
      <c r="K31" s="241" t="s">
        <v>945</v>
      </c>
      <c r="L31" s="241" t="s">
        <v>945</v>
      </c>
      <c r="M31" s="241" t="s">
        <v>945</v>
      </c>
      <c r="N31" s="241" t="s">
        <v>945</v>
      </c>
      <c r="O31" s="241" t="s">
        <v>945</v>
      </c>
      <c r="P31" s="241" t="s">
        <v>945</v>
      </c>
      <c r="Q31" s="241" t="s">
        <v>945</v>
      </c>
      <c r="R31" s="241" t="s">
        <v>945</v>
      </c>
      <c r="S31" s="241" t="s">
        <v>945</v>
      </c>
      <c r="T31" s="241" t="s">
        <v>945</v>
      </c>
      <c r="U31" s="241" t="s">
        <v>945</v>
      </c>
      <c r="V31" s="241" t="s">
        <v>945</v>
      </c>
      <c r="W31" s="241" t="s">
        <v>945</v>
      </c>
      <c r="X31" s="241" t="s">
        <v>945</v>
      </c>
      <c r="Y31" s="241" t="s">
        <v>945</v>
      </c>
      <c r="Z31" s="241" t="s">
        <v>945</v>
      </c>
      <c r="AA31" s="241" t="s">
        <v>945</v>
      </c>
      <c r="AB31" s="241" t="s">
        <v>945</v>
      </c>
      <c r="AC31" s="241" t="s">
        <v>945</v>
      </c>
      <c r="AD31" s="241" t="s">
        <v>945</v>
      </c>
      <c r="AE31" s="241" t="s">
        <v>945</v>
      </c>
      <c r="AF31" s="241" t="s">
        <v>945</v>
      </c>
      <c r="AG31" s="241" t="s">
        <v>945</v>
      </c>
      <c r="AH31" s="241" t="s">
        <v>945</v>
      </c>
      <c r="AI31" s="241" t="s">
        <v>945</v>
      </c>
      <c r="AJ31" s="241" t="s">
        <v>945</v>
      </c>
      <c r="AK31" s="241" t="s">
        <v>945</v>
      </c>
      <c r="AL31" s="241" t="s">
        <v>945</v>
      </c>
      <c r="AM31" s="241" t="s">
        <v>945</v>
      </c>
      <c r="AN31" s="241" t="s">
        <v>945</v>
      </c>
      <c r="AO31" s="241" t="s">
        <v>945</v>
      </c>
      <c r="AP31" s="241" t="s">
        <v>945</v>
      </c>
      <c r="AQ31" s="241" t="s">
        <v>945</v>
      </c>
      <c r="AR31" s="241" t="s">
        <v>945</v>
      </c>
      <c r="AS31" s="241" t="s">
        <v>945</v>
      </c>
    </row>
    <row r="32" spans="1:45" s="141" customFormat="1" ht="126" hidden="1">
      <c r="A32" s="239" t="s">
        <v>964</v>
      </c>
      <c r="B32" s="240" t="s">
        <v>965</v>
      </c>
      <c r="C32" s="241" t="s">
        <v>945</v>
      </c>
      <c r="D32" s="241" t="s">
        <v>945</v>
      </c>
      <c r="E32" s="241" t="s">
        <v>945</v>
      </c>
      <c r="F32" s="241" t="s">
        <v>945</v>
      </c>
      <c r="G32" s="241" t="s">
        <v>945</v>
      </c>
      <c r="H32" s="241" t="s">
        <v>945</v>
      </c>
      <c r="I32" s="241" t="s">
        <v>945</v>
      </c>
      <c r="J32" s="241" t="s">
        <v>945</v>
      </c>
      <c r="K32" s="241" t="s">
        <v>945</v>
      </c>
      <c r="L32" s="241" t="s">
        <v>945</v>
      </c>
      <c r="M32" s="241" t="s">
        <v>945</v>
      </c>
      <c r="N32" s="241" t="s">
        <v>945</v>
      </c>
      <c r="O32" s="241" t="s">
        <v>945</v>
      </c>
      <c r="P32" s="241" t="s">
        <v>945</v>
      </c>
      <c r="Q32" s="241" t="s">
        <v>945</v>
      </c>
      <c r="R32" s="241" t="s">
        <v>945</v>
      </c>
      <c r="S32" s="241" t="s">
        <v>945</v>
      </c>
      <c r="T32" s="241" t="s">
        <v>945</v>
      </c>
      <c r="U32" s="241" t="s">
        <v>945</v>
      </c>
      <c r="V32" s="241" t="s">
        <v>945</v>
      </c>
      <c r="W32" s="241" t="s">
        <v>945</v>
      </c>
      <c r="X32" s="241" t="s">
        <v>945</v>
      </c>
      <c r="Y32" s="241" t="s">
        <v>945</v>
      </c>
      <c r="Z32" s="241" t="s">
        <v>945</v>
      </c>
      <c r="AA32" s="241" t="s">
        <v>945</v>
      </c>
      <c r="AB32" s="241" t="s">
        <v>945</v>
      </c>
      <c r="AC32" s="241" t="s">
        <v>945</v>
      </c>
      <c r="AD32" s="241" t="s">
        <v>945</v>
      </c>
      <c r="AE32" s="241" t="s">
        <v>945</v>
      </c>
      <c r="AF32" s="241" t="s">
        <v>945</v>
      </c>
      <c r="AG32" s="241" t="s">
        <v>945</v>
      </c>
      <c r="AH32" s="241" t="s">
        <v>945</v>
      </c>
      <c r="AI32" s="241" t="s">
        <v>945</v>
      </c>
      <c r="AJ32" s="241" t="s">
        <v>945</v>
      </c>
      <c r="AK32" s="241" t="s">
        <v>945</v>
      </c>
      <c r="AL32" s="241" t="s">
        <v>945</v>
      </c>
      <c r="AM32" s="241" t="s">
        <v>945</v>
      </c>
      <c r="AN32" s="241" t="s">
        <v>945</v>
      </c>
      <c r="AO32" s="241" t="s">
        <v>945</v>
      </c>
      <c r="AP32" s="241" t="s">
        <v>945</v>
      </c>
      <c r="AQ32" s="241" t="s">
        <v>945</v>
      </c>
      <c r="AR32" s="241" t="s">
        <v>945</v>
      </c>
      <c r="AS32" s="241" t="s">
        <v>945</v>
      </c>
    </row>
    <row r="33" spans="1:45" s="141" customFormat="1" ht="47.25" hidden="1">
      <c r="A33" s="239" t="s">
        <v>193</v>
      </c>
      <c r="B33" s="240" t="s">
        <v>966</v>
      </c>
      <c r="C33" s="241" t="s">
        <v>945</v>
      </c>
      <c r="D33" s="241" t="s">
        <v>945</v>
      </c>
      <c r="E33" s="241" t="s">
        <v>945</v>
      </c>
      <c r="F33" s="241" t="s">
        <v>945</v>
      </c>
      <c r="G33" s="241" t="s">
        <v>945</v>
      </c>
      <c r="H33" s="241" t="s">
        <v>945</v>
      </c>
      <c r="I33" s="241" t="s">
        <v>945</v>
      </c>
      <c r="J33" s="241" t="s">
        <v>945</v>
      </c>
      <c r="K33" s="241" t="s">
        <v>945</v>
      </c>
      <c r="L33" s="241" t="s">
        <v>945</v>
      </c>
      <c r="M33" s="241" t="s">
        <v>945</v>
      </c>
      <c r="N33" s="241" t="s">
        <v>945</v>
      </c>
      <c r="O33" s="241" t="s">
        <v>945</v>
      </c>
      <c r="P33" s="241" t="s">
        <v>945</v>
      </c>
      <c r="Q33" s="241" t="s">
        <v>945</v>
      </c>
      <c r="R33" s="241" t="s">
        <v>945</v>
      </c>
      <c r="S33" s="241" t="s">
        <v>945</v>
      </c>
      <c r="T33" s="241" t="s">
        <v>945</v>
      </c>
      <c r="U33" s="241" t="s">
        <v>945</v>
      </c>
      <c r="V33" s="241" t="s">
        <v>945</v>
      </c>
      <c r="W33" s="241" t="s">
        <v>945</v>
      </c>
      <c r="X33" s="241" t="s">
        <v>945</v>
      </c>
      <c r="Y33" s="241" t="s">
        <v>945</v>
      </c>
      <c r="Z33" s="241" t="s">
        <v>945</v>
      </c>
      <c r="AA33" s="241" t="s">
        <v>945</v>
      </c>
      <c r="AB33" s="241" t="s">
        <v>945</v>
      </c>
      <c r="AC33" s="241" t="s">
        <v>945</v>
      </c>
      <c r="AD33" s="241" t="s">
        <v>945</v>
      </c>
      <c r="AE33" s="241" t="s">
        <v>945</v>
      </c>
      <c r="AF33" s="241" t="s">
        <v>945</v>
      </c>
      <c r="AG33" s="241" t="s">
        <v>945</v>
      </c>
      <c r="AH33" s="241" t="s">
        <v>945</v>
      </c>
      <c r="AI33" s="241" t="s">
        <v>945</v>
      </c>
      <c r="AJ33" s="241" t="s">
        <v>945</v>
      </c>
      <c r="AK33" s="241" t="s">
        <v>945</v>
      </c>
      <c r="AL33" s="241" t="s">
        <v>945</v>
      </c>
      <c r="AM33" s="241" t="s">
        <v>945</v>
      </c>
      <c r="AN33" s="241" t="s">
        <v>945</v>
      </c>
      <c r="AO33" s="241" t="s">
        <v>945</v>
      </c>
      <c r="AP33" s="241" t="s">
        <v>945</v>
      </c>
      <c r="AQ33" s="241" t="s">
        <v>945</v>
      </c>
      <c r="AR33" s="241" t="s">
        <v>945</v>
      </c>
      <c r="AS33" s="241" t="s">
        <v>945</v>
      </c>
    </row>
    <row r="34" spans="1:45" s="141" customFormat="1" ht="78.75" hidden="1">
      <c r="A34" s="239" t="s">
        <v>194</v>
      </c>
      <c r="B34" s="240" t="s">
        <v>967</v>
      </c>
      <c r="C34" s="241" t="s">
        <v>945</v>
      </c>
      <c r="D34" s="241" t="s">
        <v>945</v>
      </c>
      <c r="E34" s="241" t="s">
        <v>945</v>
      </c>
      <c r="F34" s="241" t="s">
        <v>945</v>
      </c>
      <c r="G34" s="241" t="s">
        <v>945</v>
      </c>
      <c r="H34" s="241" t="s">
        <v>945</v>
      </c>
      <c r="I34" s="241" t="s">
        <v>945</v>
      </c>
      <c r="J34" s="241" t="s">
        <v>945</v>
      </c>
      <c r="K34" s="241" t="s">
        <v>945</v>
      </c>
      <c r="L34" s="241" t="s">
        <v>945</v>
      </c>
      <c r="M34" s="241" t="s">
        <v>945</v>
      </c>
      <c r="N34" s="241" t="s">
        <v>945</v>
      </c>
      <c r="O34" s="241" t="s">
        <v>945</v>
      </c>
      <c r="P34" s="241" t="s">
        <v>945</v>
      </c>
      <c r="Q34" s="241" t="s">
        <v>945</v>
      </c>
      <c r="R34" s="241" t="s">
        <v>945</v>
      </c>
      <c r="S34" s="241" t="s">
        <v>945</v>
      </c>
      <c r="T34" s="241" t="s">
        <v>945</v>
      </c>
      <c r="U34" s="241" t="s">
        <v>945</v>
      </c>
      <c r="V34" s="241" t="s">
        <v>945</v>
      </c>
      <c r="W34" s="241" t="s">
        <v>945</v>
      </c>
      <c r="X34" s="241" t="s">
        <v>945</v>
      </c>
      <c r="Y34" s="241" t="s">
        <v>945</v>
      </c>
      <c r="Z34" s="241" t="s">
        <v>945</v>
      </c>
      <c r="AA34" s="241" t="s">
        <v>945</v>
      </c>
      <c r="AB34" s="241" t="s">
        <v>945</v>
      </c>
      <c r="AC34" s="241" t="s">
        <v>945</v>
      </c>
      <c r="AD34" s="241" t="s">
        <v>945</v>
      </c>
      <c r="AE34" s="241" t="s">
        <v>945</v>
      </c>
      <c r="AF34" s="241" t="s">
        <v>945</v>
      </c>
      <c r="AG34" s="241" t="s">
        <v>945</v>
      </c>
      <c r="AH34" s="241" t="s">
        <v>945</v>
      </c>
      <c r="AI34" s="241" t="s">
        <v>945</v>
      </c>
      <c r="AJ34" s="241" t="s">
        <v>945</v>
      </c>
      <c r="AK34" s="241" t="s">
        <v>945</v>
      </c>
      <c r="AL34" s="241" t="s">
        <v>945</v>
      </c>
      <c r="AM34" s="241" t="s">
        <v>945</v>
      </c>
      <c r="AN34" s="241" t="s">
        <v>945</v>
      </c>
      <c r="AO34" s="241" t="s">
        <v>945</v>
      </c>
      <c r="AP34" s="241" t="s">
        <v>945</v>
      </c>
      <c r="AQ34" s="241" t="s">
        <v>945</v>
      </c>
      <c r="AR34" s="241" t="s">
        <v>945</v>
      </c>
      <c r="AS34" s="241" t="s">
        <v>945</v>
      </c>
    </row>
    <row r="35" spans="1:45" s="141" customFormat="1" ht="63" hidden="1">
      <c r="A35" s="239" t="s">
        <v>204</v>
      </c>
      <c r="B35" s="240" t="s">
        <v>969</v>
      </c>
      <c r="C35" s="241" t="s">
        <v>945</v>
      </c>
      <c r="D35" s="241" t="s">
        <v>945</v>
      </c>
      <c r="E35" s="241" t="s">
        <v>945</v>
      </c>
      <c r="F35" s="241" t="s">
        <v>945</v>
      </c>
      <c r="G35" s="241" t="s">
        <v>945</v>
      </c>
      <c r="H35" s="241" t="s">
        <v>945</v>
      </c>
      <c r="I35" s="241" t="s">
        <v>945</v>
      </c>
      <c r="J35" s="241" t="s">
        <v>945</v>
      </c>
      <c r="K35" s="241" t="s">
        <v>945</v>
      </c>
      <c r="L35" s="241" t="s">
        <v>945</v>
      </c>
      <c r="M35" s="241" t="s">
        <v>945</v>
      </c>
      <c r="N35" s="241" t="s">
        <v>945</v>
      </c>
      <c r="O35" s="241" t="s">
        <v>945</v>
      </c>
      <c r="P35" s="241" t="s">
        <v>945</v>
      </c>
      <c r="Q35" s="241" t="s">
        <v>945</v>
      </c>
      <c r="R35" s="241" t="s">
        <v>945</v>
      </c>
      <c r="S35" s="241" t="s">
        <v>945</v>
      </c>
      <c r="T35" s="241" t="s">
        <v>945</v>
      </c>
      <c r="U35" s="241" t="s">
        <v>945</v>
      </c>
      <c r="V35" s="241" t="s">
        <v>945</v>
      </c>
      <c r="W35" s="241" t="s">
        <v>945</v>
      </c>
      <c r="X35" s="241" t="s">
        <v>945</v>
      </c>
      <c r="Y35" s="241" t="s">
        <v>945</v>
      </c>
      <c r="Z35" s="241" t="s">
        <v>945</v>
      </c>
      <c r="AA35" s="241" t="s">
        <v>945</v>
      </c>
      <c r="AB35" s="241" t="s">
        <v>945</v>
      </c>
      <c r="AC35" s="241" t="s">
        <v>945</v>
      </c>
      <c r="AD35" s="241" t="s">
        <v>945</v>
      </c>
      <c r="AE35" s="241" t="s">
        <v>945</v>
      </c>
      <c r="AF35" s="241" t="s">
        <v>945</v>
      </c>
      <c r="AG35" s="241" t="s">
        <v>945</v>
      </c>
      <c r="AH35" s="241" t="s">
        <v>945</v>
      </c>
      <c r="AI35" s="241" t="s">
        <v>945</v>
      </c>
      <c r="AJ35" s="241" t="s">
        <v>945</v>
      </c>
      <c r="AK35" s="241" t="s">
        <v>945</v>
      </c>
      <c r="AL35" s="241" t="s">
        <v>945</v>
      </c>
      <c r="AM35" s="241" t="s">
        <v>945</v>
      </c>
      <c r="AN35" s="241" t="s">
        <v>945</v>
      </c>
      <c r="AO35" s="241" t="s">
        <v>945</v>
      </c>
      <c r="AP35" s="241" t="s">
        <v>945</v>
      </c>
      <c r="AQ35" s="241" t="s">
        <v>945</v>
      </c>
      <c r="AR35" s="241" t="s">
        <v>945</v>
      </c>
      <c r="AS35" s="241" t="s">
        <v>945</v>
      </c>
    </row>
    <row r="36" spans="1:45" s="141" customFormat="1" ht="47.25" hidden="1">
      <c r="A36" s="239" t="s">
        <v>205</v>
      </c>
      <c r="B36" s="240" t="s">
        <v>970</v>
      </c>
      <c r="C36" s="241" t="s">
        <v>945</v>
      </c>
      <c r="D36" s="241" t="s">
        <v>945</v>
      </c>
      <c r="E36" s="241" t="s">
        <v>945</v>
      </c>
      <c r="F36" s="241" t="s">
        <v>945</v>
      </c>
      <c r="G36" s="241" t="s">
        <v>945</v>
      </c>
      <c r="H36" s="241" t="s">
        <v>945</v>
      </c>
      <c r="I36" s="241" t="s">
        <v>945</v>
      </c>
      <c r="J36" s="241" t="s">
        <v>945</v>
      </c>
      <c r="K36" s="241" t="s">
        <v>945</v>
      </c>
      <c r="L36" s="241" t="s">
        <v>945</v>
      </c>
      <c r="M36" s="241" t="s">
        <v>945</v>
      </c>
      <c r="N36" s="241" t="s">
        <v>945</v>
      </c>
      <c r="O36" s="241" t="s">
        <v>945</v>
      </c>
      <c r="P36" s="241" t="s">
        <v>945</v>
      </c>
      <c r="Q36" s="241" t="s">
        <v>945</v>
      </c>
      <c r="R36" s="241" t="s">
        <v>945</v>
      </c>
      <c r="S36" s="241" t="s">
        <v>945</v>
      </c>
      <c r="T36" s="241" t="s">
        <v>945</v>
      </c>
      <c r="U36" s="241" t="s">
        <v>945</v>
      </c>
      <c r="V36" s="241" t="s">
        <v>945</v>
      </c>
      <c r="W36" s="241" t="s">
        <v>945</v>
      </c>
      <c r="X36" s="241" t="s">
        <v>945</v>
      </c>
      <c r="Y36" s="241" t="s">
        <v>945</v>
      </c>
      <c r="Z36" s="241" t="s">
        <v>945</v>
      </c>
      <c r="AA36" s="241" t="s">
        <v>945</v>
      </c>
      <c r="AB36" s="241" t="s">
        <v>945</v>
      </c>
      <c r="AC36" s="241" t="s">
        <v>945</v>
      </c>
      <c r="AD36" s="241" t="s">
        <v>945</v>
      </c>
      <c r="AE36" s="241" t="s">
        <v>945</v>
      </c>
      <c r="AF36" s="241" t="s">
        <v>945</v>
      </c>
      <c r="AG36" s="241" t="s">
        <v>945</v>
      </c>
      <c r="AH36" s="241" t="s">
        <v>945</v>
      </c>
      <c r="AI36" s="241" t="s">
        <v>945</v>
      </c>
      <c r="AJ36" s="241" t="s">
        <v>945</v>
      </c>
      <c r="AK36" s="241" t="s">
        <v>945</v>
      </c>
      <c r="AL36" s="241" t="s">
        <v>945</v>
      </c>
      <c r="AM36" s="241" t="s">
        <v>945</v>
      </c>
      <c r="AN36" s="241" t="s">
        <v>945</v>
      </c>
      <c r="AO36" s="241" t="s">
        <v>945</v>
      </c>
      <c r="AP36" s="241" t="s">
        <v>945</v>
      </c>
      <c r="AQ36" s="241" t="s">
        <v>945</v>
      </c>
      <c r="AR36" s="241" t="s">
        <v>945</v>
      </c>
      <c r="AS36" s="241" t="s">
        <v>945</v>
      </c>
    </row>
    <row r="37" spans="1:45" s="141" customFormat="1" ht="63" hidden="1">
      <c r="A37" s="239" t="s">
        <v>971</v>
      </c>
      <c r="B37" s="240" t="s">
        <v>972</v>
      </c>
      <c r="C37" s="241" t="s">
        <v>945</v>
      </c>
      <c r="D37" s="241" t="s">
        <v>945</v>
      </c>
      <c r="E37" s="241" t="s">
        <v>945</v>
      </c>
      <c r="F37" s="241" t="s">
        <v>945</v>
      </c>
      <c r="G37" s="241" t="s">
        <v>945</v>
      </c>
      <c r="H37" s="241" t="s">
        <v>945</v>
      </c>
      <c r="I37" s="241" t="s">
        <v>945</v>
      </c>
      <c r="J37" s="241" t="s">
        <v>945</v>
      </c>
      <c r="K37" s="241" t="s">
        <v>945</v>
      </c>
      <c r="L37" s="241" t="s">
        <v>945</v>
      </c>
      <c r="M37" s="241" t="s">
        <v>945</v>
      </c>
      <c r="N37" s="241" t="s">
        <v>945</v>
      </c>
      <c r="O37" s="241" t="s">
        <v>945</v>
      </c>
      <c r="P37" s="241" t="s">
        <v>945</v>
      </c>
      <c r="Q37" s="241" t="s">
        <v>945</v>
      </c>
      <c r="R37" s="241" t="s">
        <v>945</v>
      </c>
      <c r="S37" s="241" t="s">
        <v>945</v>
      </c>
      <c r="T37" s="241" t="s">
        <v>945</v>
      </c>
      <c r="U37" s="241" t="s">
        <v>945</v>
      </c>
      <c r="V37" s="241" t="s">
        <v>945</v>
      </c>
      <c r="W37" s="241" t="s">
        <v>945</v>
      </c>
      <c r="X37" s="241" t="s">
        <v>945</v>
      </c>
      <c r="Y37" s="241" t="s">
        <v>945</v>
      </c>
      <c r="Z37" s="241" t="s">
        <v>945</v>
      </c>
      <c r="AA37" s="241" t="s">
        <v>945</v>
      </c>
      <c r="AB37" s="241" t="s">
        <v>945</v>
      </c>
      <c r="AC37" s="241" t="s">
        <v>945</v>
      </c>
      <c r="AD37" s="241" t="s">
        <v>945</v>
      </c>
      <c r="AE37" s="241" t="s">
        <v>945</v>
      </c>
      <c r="AF37" s="241" t="s">
        <v>945</v>
      </c>
      <c r="AG37" s="241" t="s">
        <v>945</v>
      </c>
      <c r="AH37" s="241" t="s">
        <v>945</v>
      </c>
      <c r="AI37" s="241" t="s">
        <v>945</v>
      </c>
      <c r="AJ37" s="241" t="s">
        <v>945</v>
      </c>
      <c r="AK37" s="241" t="s">
        <v>945</v>
      </c>
      <c r="AL37" s="241" t="s">
        <v>945</v>
      </c>
      <c r="AM37" s="241" t="s">
        <v>945</v>
      </c>
      <c r="AN37" s="241" t="s">
        <v>945</v>
      </c>
      <c r="AO37" s="241" t="s">
        <v>945</v>
      </c>
      <c r="AP37" s="241" t="s">
        <v>945</v>
      </c>
      <c r="AQ37" s="241" t="s">
        <v>945</v>
      </c>
      <c r="AR37" s="241" t="s">
        <v>945</v>
      </c>
      <c r="AS37" s="241" t="s">
        <v>945</v>
      </c>
    </row>
    <row r="38" spans="1:45" s="141" customFormat="1" ht="94.5" hidden="1">
      <c r="A38" s="239" t="s">
        <v>216</v>
      </c>
      <c r="B38" s="240" t="s">
        <v>977</v>
      </c>
      <c r="C38" s="241" t="s">
        <v>945</v>
      </c>
      <c r="D38" s="241" t="s">
        <v>945</v>
      </c>
      <c r="E38" s="241" t="s">
        <v>945</v>
      </c>
      <c r="F38" s="241" t="s">
        <v>945</v>
      </c>
      <c r="G38" s="241" t="s">
        <v>945</v>
      </c>
      <c r="H38" s="241" t="s">
        <v>945</v>
      </c>
      <c r="I38" s="241" t="s">
        <v>945</v>
      </c>
      <c r="J38" s="241" t="s">
        <v>945</v>
      </c>
      <c r="K38" s="241" t="s">
        <v>945</v>
      </c>
      <c r="L38" s="241" t="s">
        <v>945</v>
      </c>
      <c r="M38" s="241" t="s">
        <v>945</v>
      </c>
      <c r="N38" s="241" t="s">
        <v>945</v>
      </c>
      <c r="O38" s="241" t="s">
        <v>945</v>
      </c>
      <c r="P38" s="241" t="s">
        <v>945</v>
      </c>
      <c r="Q38" s="241" t="s">
        <v>945</v>
      </c>
      <c r="R38" s="241" t="s">
        <v>945</v>
      </c>
      <c r="S38" s="241" t="s">
        <v>945</v>
      </c>
      <c r="T38" s="241" t="s">
        <v>945</v>
      </c>
      <c r="U38" s="241" t="s">
        <v>945</v>
      </c>
      <c r="V38" s="241" t="s">
        <v>945</v>
      </c>
      <c r="W38" s="241" t="s">
        <v>945</v>
      </c>
      <c r="X38" s="241" t="s">
        <v>945</v>
      </c>
      <c r="Y38" s="241" t="s">
        <v>945</v>
      </c>
      <c r="Z38" s="241" t="s">
        <v>945</v>
      </c>
      <c r="AA38" s="241" t="s">
        <v>945</v>
      </c>
      <c r="AB38" s="241" t="s">
        <v>945</v>
      </c>
      <c r="AC38" s="241" t="s">
        <v>945</v>
      </c>
      <c r="AD38" s="241" t="s">
        <v>945</v>
      </c>
      <c r="AE38" s="241" t="s">
        <v>945</v>
      </c>
      <c r="AF38" s="241" t="s">
        <v>945</v>
      </c>
      <c r="AG38" s="241" t="s">
        <v>945</v>
      </c>
      <c r="AH38" s="241" t="s">
        <v>945</v>
      </c>
      <c r="AI38" s="241" t="s">
        <v>945</v>
      </c>
      <c r="AJ38" s="241" t="s">
        <v>945</v>
      </c>
      <c r="AK38" s="241" t="s">
        <v>945</v>
      </c>
      <c r="AL38" s="241" t="s">
        <v>945</v>
      </c>
      <c r="AM38" s="241" t="s">
        <v>945</v>
      </c>
      <c r="AN38" s="241" t="s">
        <v>945</v>
      </c>
      <c r="AO38" s="241" t="s">
        <v>945</v>
      </c>
      <c r="AP38" s="241" t="s">
        <v>945</v>
      </c>
      <c r="AQ38" s="241" t="s">
        <v>945</v>
      </c>
      <c r="AR38" s="241" t="s">
        <v>945</v>
      </c>
      <c r="AS38" s="241" t="s">
        <v>945</v>
      </c>
    </row>
    <row r="39" spans="1:45" s="141" customFormat="1" ht="78.75" hidden="1">
      <c r="A39" s="239" t="s">
        <v>978</v>
      </c>
      <c r="B39" s="240" t="s">
        <v>979</v>
      </c>
      <c r="C39" s="241" t="s">
        <v>945</v>
      </c>
      <c r="D39" s="241" t="s">
        <v>945</v>
      </c>
      <c r="E39" s="241" t="s">
        <v>945</v>
      </c>
      <c r="F39" s="241" t="s">
        <v>945</v>
      </c>
      <c r="G39" s="241" t="s">
        <v>945</v>
      </c>
      <c r="H39" s="241" t="s">
        <v>945</v>
      </c>
      <c r="I39" s="241" t="s">
        <v>945</v>
      </c>
      <c r="J39" s="241" t="s">
        <v>945</v>
      </c>
      <c r="K39" s="241" t="s">
        <v>945</v>
      </c>
      <c r="L39" s="241" t="s">
        <v>945</v>
      </c>
      <c r="M39" s="241" t="s">
        <v>945</v>
      </c>
      <c r="N39" s="241" t="s">
        <v>945</v>
      </c>
      <c r="O39" s="241" t="s">
        <v>945</v>
      </c>
      <c r="P39" s="241" t="s">
        <v>945</v>
      </c>
      <c r="Q39" s="241" t="s">
        <v>945</v>
      </c>
      <c r="R39" s="241" t="s">
        <v>945</v>
      </c>
      <c r="S39" s="241" t="s">
        <v>945</v>
      </c>
      <c r="T39" s="241" t="s">
        <v>945</v>
      </c>
      <c r="U39" s="241" t="s">
        <v>945</v>
      </c>
      <c r="V39" s="241" t="s">
        <v>945</v>
      </c>
      <c r="W39" s="241" t="s">
        <v>945</v>
      </c>
      <c r="X39" s="241" t="s">
        <v>945</v>
      </c>
      <c r="Y39" s="241" t="s">
        <v>945</v>
      </c>
      <c r="Z39" s="241" t="s">
        <v>945</v>
      </c>
      <c r="AA39" s="241" t="s">
        <v>945</v>
      </c>
      <c r="AB39" s="241" t="s">
        <v>945</v>
      </c>
      <c r="AC39" s="241" t="s">
        <v>945</v>
      </c>
      <c r="AD39" s="241" t="s">
        <v>945</v>
      </c>
      <c r="AE39" s="241" t="s">
        <v>945</v>
      </c>
      <c r="AF39" s="241" t="s">
        <v>945</v>
      </c>
      <c r="AG39" s="241" t="s">
        <v>945</v>
      </c>
      <c r="AH39" s="241" t="s">
        <v>945</v>
      </c>
      <c r="AI39" s="241" t="s">
        <v>945</v>
      </c>
      <c r="AJ39" s="241" t="s">
        <v>945</v>
      </c>
      <c r="AK39" s="241" t="s">
        <v>945</v>
      </c>
      <c r="AL39" s="241" t="s">
        <v>945</v>
      </c>
      <c r="AM39" s="241" t="s">
        <v>945</v>
      </c>
      <c r="AN39" s="241" t="s">
        <v>945</v>
      </c>
      <c r="AO39" s="241" t="s">
        <v>945</v>
      </c>
      <c r="AP39" s="241" t="s">
        <v>945</v>
      </c>
      <c r="AQ39" s="241" t="s">
        <v>945</v>
      </c>
      <c r="AR39" s="241" t="s">
        <v>945</v>
      </c>
      <c r="AS39" s="241" t="s">
        <v>945</v>
      </c>
    </row>
    <row r="40" spans="1:45" s="141" customFormat="1" ht="78.75" hidden="1">
      <c r="A40" s="239" t="s">
        <v>980</v>
      </c>
      <c r="B40" s="240" t="s">
        <v>981</v>
      </c>
      <c r="C40" s="241" t="s">
        <v>945</v>
      </c>
      <c r="D40" s="241" t="s">
        <v>945</v>
      </c>
      <c r="E40" s="241" t="s">
        <v>945</v>
      </c>
      <c r="F40" s="241" t="s">
        <v>945</v>
      </c>
      <c r="G40" s="241" t="s">
        <v>945</v>
      </c>
      <c r="H40" s="241" t="s">
        <v>945</v>
      </c>
      <c r="I40" s="241" t="s">
        <v>945</v>
      </c>
      <c r="J40" s="241" t="s">
        <v>945</v>
      </c>
      <c r="K40" s="241" t="s">
        <v>945</v>
      </c>
      <c r="L40" s="241" t="s">
        <v>945</v>
      </c>
      <c r="M40" s="241" t="s">
        <v>945</v>
      </c>
      <c r="N40" s="241" t="s">
        <v>945</v>
      </c>
      <c r="O40" s="241" t="s">
        <v>945</v>
      </c>
      <c r="P40" s="241" t="s">
        <v>945</v>
      </c>
      <c r="Q40" s="241" t="s">
        <v>945</v>
      </c>
      <c r="R40" s="241" t="s">
        <v>945</v>
      </c>
      <c r="S40" s="241" t="s">
        <v>945</v>
      </c>
      <c r="T40" s="241" t="s">
        <v>945</v>
      </c>
      <c r="U40" s="241" t="s">
        <v>945</v>
      </c>
      <c r="V40" s="241" t="s">
        <v>945</v>
      </c>
      <c r="W40" s="241" t="s">
        <v>945</v>
      </c>
      <c r="X40" s="241" t="s">
        <v>945</v>
      </c>
      <c r="Y40" s="241" t="s">
        <v>945</v>
      </c>
      <c r="Z40" s="241" t="s">
        <v>945</v>
      </c>
      <c r="AA40" s="241" t="s">
        <v>945</v>
      </c>
      <c r="AB40" s="241" t="s">
        <v>945</v>
      </c>
      <c r="AC40" s="241" t="s">
        <v>945</v>
      </c>
      <c r="AD40" s="241" t="s">
        <v>945</v>
      </c>
      <c r="AE40" s="241" t="s">
        <v>945</v>
      </c>
      <c r="AF40" s="241" t="s">
        <v>945</v>
      </c>
      <c r="AG40" s="241" t="s">
        <v>945</v>
      </c>
      <c r="AH40" s="241" t="s">
        <v>945</v>
      </c>
      <c r="AI40" s="241" t="s">
        <v>945</v>
      </c>
      <c r="AJ40" s="241" t="s">
        <v>945</v>
      </c>
      <c r="AK40" s="241" t="s">
        <v>945</v>
      </c>
      <c r="AL40" s="241" t="s">
        <v>945</v>
      </c>
      <c r="AM40" s="241" t="s">
        <v>945</v>
      </c>
      <c r="AN40" s="241" t="s">
        <v>945</v>
      </c>
      <c r="AO40" s="241" t="s">
        <v>945</v>
      </c>
      <c r="AP40" s="241" t="s">
        <v>945</v>
      </c>
      <c r="AQ40" s="241" t="s">
        <v>945</v>
      </c>
      <c r="AR40" s="241" t="s">
        <v>945</v>
      </c>
      <c r="AS40" s="241" t="s">
        <v>945</v>
      </c>
    </row>
    <row r="41" spans="1:45" s="141" customFormat="1" ht="47.25" hidden="1">
      <c r="A41" s="239" t="s">
        <v>217</v>
      </c>
      <c r="B41" s="240" t="s">
        <v>982</v>
      </c>
      <c r="C41" s="241" t="s">
        <v>945</v>
      </c>
      <c r="D41" s="241" t="s">
        <v>945</v>
      </c>
      <c r="E41" s="241" t="s">
        <v>945</v>
      </c>
      <c r="F41" s="241" t="s">
        <v>945</v>
      </c>
      <c r="G41" s="241" t="s">
        <v>945</v>
      </c>
      <c r="H41" s="241" t="s">
        <v>945</v>
      </c>
      <c r="I41" s="241" t="s">
        <v>945</v>
      </c>
      <c r="J41" s="241" t="s">
        <v>945</v>
      </c>
      <c r="K41" s="241" t="s">
        <v>945</v>
      </c>
      <c r="L41" s="241" t="s">
        <v>945</v>
      </c>
      <c r="M41" s="241" t="s">
        <v>945</v>
      </c>
      <c r="N41" s="241" t="s">
        <v>945</v>
      </c>
      <c r="O41" s="241" t="s">
        <v>945</v>
      </c>
      <c r="P41" s="241" t="s">
        <v>945</v>
      </c>
      <c r="Q41" s="241" t="s">
        <v>945</v>
      </c>
      <c r="R41" s="241" t="s">
        <v>945</v>
      </c>
      <c r="S41" s="241" t="s">
        <v>945</v>
      </c>
      <c r="T41" s="241" t="s">
        <v>945</v>
      </c>
      <c r="U41" s="241" t="s">
        <v>945</v>
      </c>
      <c r="V41" s="241" t="s">
        <v>945</v>
      </c>
      <c r="W41" s="241" t="s">
        <v>945</v>
      </c>
      <c r="X41" s="241" t="s">
        <v>945</v>
      </c>
      <c r="Y41" s="241" t="s">
        <v>945</v>
      </c>
      <c r="Z41" s="241" t="s">
        <v>945</v>
      </c>
      <c r="AA41" s="241" t="s">
        <v>945</v>
      </c>
      <c r="AB41" s="241" t="s">
        <v>945</v>
      </c>
      <c r="AC41" s="241" t="s">
        <v>945</v>
      </c>
      <c r="AD41" s="241" t="s">
        <v>945</v>
      </c>
      <c r="AE41" s="241" t="s">
        <v>945</v>
      </c>
      <c r="AF41" s="241" t="s">
        <v>945</v>
      </c>
      <c r="AG41" s="241" t="s">
        <v>945</v>
      </c>
      <c r="AH41" s="241" t="s">
        <v>945</v>
      </c>
      <c r="AI41" s="241" t="s">
        <v>945</v>
      </c>
      <c r="AJ41" s="241" t="s">
        <v>945</v>
      </c>
      <c r="AK41" s="241" t="s">
        <v>945</v>
      </c>
      <c r="AL41" s="241" t="s">
        <v>945</v>
      </c>
      <c r="AM41" s="241" t="s">
        <v>945</v>
      </c>
      <c r="AN41" s="241" t="s">
        <v>945</v>
      </c>
      <c r="AO41" s="241" t="s">
        <v>945</v>
      </c>
      <c r="AP41" s="241" t="s">
        <v>945</v>
      </c>
      <c r="AQ41" s="241" t="s">
        <v>945</v>
      </c>
      <c r="AR41" s="241" t="s">
        <v>945</v>
      </c>
      <c r="AS41" s="241" t="s">
        <v>945</v>
      </c>
    </row>
    <row r="42" spans="1:45" s="141" customFormat="1" ht="63" hidden="1">
      <c r="A42" s="239" t="s">
        <v>286</v>
      </c>
      <c r="B42" s="240" t="s">
        <v>983</v>
      </c>
      <c r="C42" s="241" t="s">
        <v>945</v>
      </c>
      <c r="D42" s="241" t="s">
        <v>945</v>
      </c>
      <c r="E42" s="241" t="s">
        <v>945</v>
      </c>
      <c r="F42" s="241" t="s">
        <v>945</v>
      </c>
      <c r="G42" s="241" t="s">
        <v>945</v>
      </c>
      <c r="H42" s="241" t="s">
        <v>945</v>
      </c>
      <c r="I42" s="241" t="s">
        <v>945</v>
      </c>
      <c r="J42" s="241" t="s">
        <v>945</v>
      </c>
      <c r="K42" s="241" t="s">
        <v>945</v>
      </c>
      <c r="L42" s="241" t="s">
        <v>945</v>
      </c>
      <c r="M42" s="241" t="s">
        <v>945</v>
      </c>
      <c r="N42" s="241" t="s">
        <v>945</v>
      </c>
      <c r="O42" s="241" t="s">
        <v>945</v>
      </c>
      <c r="P42" s="241" t="s">
        <v>945</v>
      </c>
      <c r="Q42" s="241" t="s">
        <v>945</v>
      </c>
      <c r="R42" s="241" t="s">
        <v>945</v>
      </c>
      <c r="S42" s="241" t="s">
        <v>945</v>
      </c>
      <c r="T42" s="241" t="s">
        <v>945</v>
      </c>
      <c r="U42" s="241" t="s">
        <v>945</v>
      </c>
      <c r="V42" s="241" t="s">
        <v>945</v>
      </c>
      <c r="W42" s="241" t="s">
        <v>945</v>
      </c>
      <c r="X42" s="241" t="s">
        <v>945</v>
      </c>
      <c r="Y42" s="241" t="s">
        <v>945</v>
      </c>
      <c r="Z42" s="241" t="s">
        <v>945</v>
      </c>
      <c r="AA42" s="241" t="s">
        <v>945</v>
      </c>
      <c r="AB42" s="241" t="s">
        <v>945</v>
      </c>
      <c r="AC42" s="241" t="s">
        <v>945</v>
      </c>
      <c r="AD42" s="241" t="s">
        <v>945</v>
      </c>
      <c r="AE42" s="241" t="s">
        <v>945</v>
      </c>
      <c r="AF42" s="241" t="s">
        <v>945</v>
      </c>
      <c r="AG42" s="241" t="s">
        <v>945</v>
      </c>
      <c r="AH42" s="241" t="s">
        <v>945</v>
      </c>
      <c r="AI42" s="241" t="s">
        <v>945</v>
      </c>
      <c r="AJ42" s="241" t="s">
        <v>945</v>
      </c>
      <c r="AK42" s="241" t="s">
        <v>945</v>
      </c>
      <c r="AL42" s="241" t="s">
        <v>945</v>
      </c>
      <c r="AM42" s="241" t="s">
        <v>945</v>
      </c>
      <c r="AN42" s="241" t="s">
        <v>945</v>
      </c>
      <c r="AO42" s="241" t="s">
        <v>945</v>
      </c>
      <c r="AP42" s="241" t="s">
        <v>945</v>
      </c>
      <c r="AQ42" s="241" t="s">
        <v>945</v>
      </c>
      <c r="AR42" s="241" t="s">
        <v>945</v>
      </c>
      <c r="AS42" s="241" t="s">
        <v>945</v>
      </c>
    </row>
    <row r="43" spans="1:45" s="141" customFormat="1" ht="31.5">
      <c r="A43" s="239" t="s">
        <v>288</v>
      </c>
      <c r="B43" s="242" t="s">
        <v>984</v>
      </c>
      <c r="C43" s="241"/>
      <c r="D43" s="241" t="s">
        <v>945</v>
      </c>
      <c r="E43" s="241" t="s">
        <v>945</v>
      </c>
      <c r="F43" s="241" t="s">
        <v>945</v>
      </c>
      <c r="G43" s="241" t="s">
        <v>945</v>
      </c>
      <c r="H43" s="241" t="s">
        <v>945</v>
      </c>
      <c r="I43" s="241" t="s">
        <v>945</v>
      </c>
      <c r="J43" s="241" t="s">
        <v>945</v>
      </c>
      <c r="K43" s="241" t="s">
        <v>945</v>
      </c>
      <c r="L43" s="241" t="s">
        <v>945</v>
      </c>
      <c r="M43" s="241" t="s">
        <v>945</v>
      </c>
      <c r="N43" s="241" t="s">
        <v>945</v>
      </c>
      <c r="O43" s="241" t="s">
        <v>945</v>
      </c>
      <c r="P43" s="241" t="s">
        <v>945</v>
      </c>
      <c r="Q43" s="241" t="s">
        <v>945</v>
      </c>
      <c r="R43" s="241" t="s">
        <v>945</v>
      </c>
      <c r="S43" s="241" t="s">
        <v>945</v>
      </c>
      <c r="T43" s="241" t="s">
        <v>945</v>
      </c>
      <c r="U43" s="241" t="s">
        <v>945</v>
      </c>
      <c r="V43" s="241" t="s">
        <v>945</v>
      </c>
      <c r="W43" s="241" t="s">
        <v>945</v>
      </c>
      <c r="X43" s="241" t="s">
        <v>945</v>
      </c>
      <c r="Y43" s="241" t="s">
        <v>945</v>
      </c>
      <c r="Z43" s="241" t="s">
        <v>945</v>
      </c>
      <c r="AA43" s="241" t="s">
        <v>945</v>
      </c>
      <c r="AB43" s="241">
        <f>AB44</f>
        <v>0</v>
      </c>
      <c r="AC43" s="241">
        <f>AC44</f>
        <v>0</v>
      </c>
      <c r="AD43" s="241">
        <f>AD45</f>
        <v>4</v>
      </c>
      <c r="AE43" s="241">
        <f>AE45</f>
        <v>4</v>
      </c>
      <c r="AF43" s="241" t="s">
        <v>945</v>
      </c>
      <c r="AG43" s="241" t="s">
        <v>945</v>
      </c>
      <c r="AH43" s="241" t="s">
        <v>945</v>
      </c>
      <c r="AI43" s="241" t="s">
        <v>945</v>
      </c>
      <c r="AJ43" s="241" t="s">
        <v>945</v>
      </c>
      <c r="AK43" s="241" t="s">
        <v>945</v>
      </c>
      <c r="AL43" s="241">
        <f>AL46</f>
        <v>1</v>
      </c>
      <c r="AM43" s="241">
        <f>AM46</f>
        <v>1</v>
      </c>
      <c r="AN43" s="241" t="s">
        <v>945</v>
      </c>
      <c r="AO43" s="241" t="s">
        <v>945</v>
      </c>
      <c r="AP43" s="241" t="s">
        <v>945</v>
      </c>
      <c r="AQ43" s="241" t="s">
        <v>945</v>
      </c>
      <c r="AR43" s="241" t="s">
        <v>945</v>
      </c>
      <c r="AS43" s="241" t="s">
        <v>945</v>
      </c>
    </row>
    <row r="44" spans="1:45" s="141" customFormat="1" ht="47.25">
      <c r="A44" s="239" t="s">
        <v>985</v>
      </c>
      <c r="B44" s="240" t="s">
        <v>995</v>
      </c>
      <c r="C44" s="241" t="s">
        <v>996</v>
      </c>
      <c r="D44" s="241" t="s">
        <v>945</v>
      </c>
      <c r="E44" s="241" t="s">
        <v>945</v>
      </c>
      <c r="F44" s="241" t="s">
        <v>945</v>
      </c>
      <c r="G44" s="241" t="s">
        <v>945</v>
      </c>
      <c r="H44" s="241" t="s">
        <v>945</v>
      </c>
      <c r="I44" s="241" t="s">
        <v>945</v>
      </c>
      <c r="J44" s="241" t="s">
        <v>945</v>
      </c>
      <c r="K44" s="241" t="s">
        <v>945</v>
      </c>
      <c r="L44" s="241" t="s">
        <v>945</v>
      </c>
      <c r="M44" s="241" t="s">
        <v>945</v>
      </c>
      <c r="N44" s="241" t="s">
        <v>945</v>
      </c>
      <c r="O44" s="241" t="s">
        <v>945</v>
      </c>
      <c r="P44" s="241" t="s">
        <v>945</v>
      </c>
      <c r="Q44" s="241" t="s">
        <v>945</v>
      </c>
      <c r="R44" s="241" t="s">
        <v>945</v>
      </c>
      <c r="S44" s="241" t="s">
        <v>945</v>
      </c>
      <c r="T44" s="241" t="s">
        <v>945</v>
      </c>
      <c r="U44" s="241" t="s">
        <v>945</v>
      </c>
      <c r="V44" s="352" t="s">
        <v>945</v>
      </c>
      <c r="W44" s="241" t="s">
        <v>945</v>
      </c>
      <c r="X44" s="241" t="s">
        <v>945</v>
      </c>
      <c r="Y44" s="241" t="s">
        <v>945</v>
      </c>
      <c r="Z44" s="241" t="s">
        <v>945</v>
      </c>
      <c r="AA44" s="241" t="s">
        <v>945</v>
      </c>
      <c r="AB44" s="352">
        <v>0</v>
      </c>
      <c r="AC44" s="352">
        <v>0</v>
      </c>
      <c r="AD44" s="352" t="s">
        <v>945</v>
      </c>
      <c r="AE44" s="352" t="s">
        <v>945</v>
      </c>
      <c r="AF44" s="241" t="s">
        <v>945</v>
      </c>
      <c r="AG44" s="241" t="s">
        <v>945</v>
      </c>
      <c r="AH44" s="241" t="s">
        <v>945</v>
      </c>
      <c r="AI44" s="241" t="s">
        <v>945</v>
      </c>
      <c r="AJ44" s="241" t="s">
        <v>945</v>
      </c>
      <c r="AK44" s="241" t="s">
        <v>945</v>
      </c>
      <c r="AL44" s="241" t="s">
        <v>945</v>
      </c>
      <c r="AM44" s="241" t="s">
        <v>945</v>
      </c>
      <c r="AN44" s="241" t="s">
        <v>945</v>
      </c>
      <c r="AO44" s="241" t="s">
        <v>945</v>
      </c>
      <c r="AP44" s="241" t="s">
        <v>945</v>
      </c>
      <c r="AQ44" s="241" t="s">
        <v>945</v>
      </c>
      <c r="AR44" s="241" t="s">
        <v>945</v>
      </c>
      <c r="AS44" s="241" t="s">
        <v>945</v>
      </c>
    </row>
    <row r="45" spans="1:45" s="141" customFormat="1" ht="47.25">
      <c r="A45" s="239" t="s">
        <v>986</v>
      </c>
      <c r="B45" s="354" t="s">
        <v>997</v>
      </c>
      <c r="C45" s="241" t="s">
        <v>998</v>
      </c>
      <c r="D45" s="241" t="s">
        <v>945</v>
      </c>
      <c r="E45" s="241" t="s">
        <v>945</v>
      </c>
      <c r="F45" s="241" t="s">
        <v>945</v>
      </c>
      <c r="G45" s="241" t="s">
        <v>945</v>
      </c>
      <c r="H45" s="241" t="s">
        <v>945</v>
      </c>
      <c r="I45" s="241" t="s">
        <v>945</v>
      </c>
      <c r="J45" s="241" t="s">
        <v>945</v>
      </c>
      <c r="K45" s="241" t="s">
        <v>945</v>
      </c>
      <c r="L45" s="241" t="s">
        <v>945</v>
      </c>
      <c r="M45" s="241" t="s">
        <v>945</v>
      </c>
      <c r="N45" s="241" t="s">
        <v>945</v>
      </c>
      <c r="O45" s="241" t="s">
        <v>945</v>
      </c>
      <c r="P45" s="241" t="s">
        <v>945</v>
      </c>
      <c r="Q45" s="241" t="s">
        <v>945</v>
      </c>
      <c r="R45" s="241" t="s">
        <v>945</v>
      </c>
      <c r="S45" s="241" t="s">
        <v>945</v>
      </c>
      <c r="T45" s="241" t="s">
        <v>945</v>
      </c>
      <c r="U45" s="241" t="s">
        <v>945</v>
      </c>
      <c r="V45" s="241" t="s">
        <v>945</v>
      </c>
      <c r="W45" s="241" t="s">
        <v>945</v>
      </c>
      <c r="X45" s="241" t="s">
        <v>945</v>
      </c>
      <c r="Y45" s="241" t="s">
        <v>945</v>
      </c>
      <c r="Z45" s="241" t="s">
        <v>945</v>
      </c>
      <c r="AA45" s="241" t="s">
        <v>945</v>
      </c>
      <c r="AB45" s="352" t="s">
        <v>945</v>
      </c>
      <c r="AC45" s="352" t="s">
        <v>945</v>
      </c>
      <c r="AD45" s="352">
        <f>AE45</f>
        <v>4</v>
      </c>
      <c r="AE45" s="352">
        <v>4</v>
      </c>
      <c r="AF45" s="241" t="s">
        <v>945</v>
      </c>
      <c r="AG45" s="241" t="s">
        <v>945</v>
      </c>
      <c r="AH45" s="241" t="s">
        <v>945</v>
      </c>
      <c r="AI45" s="241" t="s">
        <v>945</v>
      </c>
      <c r="AJ45" s="241" t="s">
        <v>945</v>
      </c>
      <c r="AK45" s="241" t="s">
        <v>945</v>
      </c>
      <c r="AL45" s="241" t="s">
        <v>945</v>
      </c>
      <c r="AM45" s="241" t="s">
        <v>945</v>
      </c>
      <c r="AN45" s="241" t="s">
        <v>945</v>
      </c>
      <c r="AO45" s="241" t="s">
        <v>945</v>
      </c>
      <c r="AP45" s="241" t="s">
        <v>945</v>
      </c>
      <c r="AQ45" s="241" t="s">
        <v>945</v>
      </c>
      <c r="AR45" s="241" t="s">
        <v>945</v>
      </c>
      <c r="AS45" s="241" t="s">
        <v>945</v>
      </c>
    </row>
    <row r="46" spans="1:45" ht="31.5">
      <c r="A46" s="239" t="s">
        <v>1007</v>
      </c>
      <c r="B46" s="384" t="s">
        <v>1008</v>
      </c>
      <c r="C46" s="241" t="s">
        <v>1009</v>
      </c>
      <c r="D46" s="241" t="s">
        <v>945</v>
      </c>
      <c r="E46" s="241" t="s">
        <v>945</v>
      </c>
      <c r="F46" s="241" t="s">
        <v>945</v>
      </c>
      <c r="G46" s="241" t="s">
        <v>945</v>
      </c>
      <c r="H46" s="241" t="s">
        <v>945</v>
      </c>
      <c r="I46" s="241" t="s">
        <v>945</v>
      </c>
      <c r="J46" s="241" t="s">
        <v>945</v>
      </c>
      <c r="K46" s="241" t="s">
        <v>945</v>
      </c>
      <c r="L46" s="241" t="s">
        <v>945</v>
      </c>
      <c r="M46" s="241" t="s">
        <v>945</v>
      </c>
      <c r="N46" s="241" t="s">
        <v>945</v>
      </c>
      <c r="O46" s="241" t="s">
        <v>945</v>
      </c>
      <c r="P46" s="241" t="s">
        <v>945</v>
      </c>
      <c r="Q46" s="241" t="s">
        <v>945</v>
      </c>
      <c r="R46" s="241" t="s">
        <v>945</v>
      </c>
      <c r="S46" s="241" t="s">
        <v>945</v>
      </c>
      <c r="T46" s="241" t="s">
        <v>945</v>
      </c>
      <c r="U46" s="241" t="s">
        <v>945</v>
      </c>
      <c r="V46" s="241" t="s">
        <v>945</v>
      </c>
      <c r="W46" s="241" t="s">
        <v>945</v>
      </c>
      <c r="X46" s="241" t="s">
        <v>945</v>
      </c>
      <c r="Y46" s="241" t="s">
        <v>945</v>
      </c>
      <c r="Z46" s="241" t="s">
        <v>945</v>
      </c>
      <c r="AA46" s="241" t="s">
        <v>945</v>
      </c>
      <c r="AB46" s="241" t="s">
        <v>945</v>
      </c>
      <c r="AC46" s="241" t="s">
        <v>945</v>
      </c>
      <c r="AD46" s="241" t="s">
        <v>945</v>
      </c>
      <c r="AE46" s="241" t="s">
        <v>945</v>
      </c>
      <c r="AF46" s="241" t="s">
        <v>945</v>
      </c>
      <c r="AG46" s="241" t="s">
        <v>945</v>
      </c>
      <c r="AH46" s="241" t="s">
        <v>945</v>
      </c>
      <c r="AI46" s="241" t="s">
        <v>945</v>
      </c>
      <c r="AJ46" s="241" t="s">
        <v>945</v>
      </c>
      <c r="AK46" s="241" t="s">
        <v>945</v>
      </c>
      <c r="AL46" s="352">
        <v>1</v>
      </c>
      <c r="AM46" s="352">
        <v>1</v>
      </c>
      <c r="AN46" s="241" t="s">
        <v>945</v>
      </c>
      <c r="AO46" s="241" t="s">
        <v>945</v>
      </c>
      <c r="AP46" s="241" t="s">
        <v>945</v>
      </c>
      <c r="AQ46" s="241" t="s">
        <v>945</v>
      </c>
      <c r="AR46" s="241" t="s">
        <v>945</v>
      </c>
      <c r="AS46" s="241" t="s">
        <v>945</v>
      </c>
    </row>
    <row r="49" spans="2:2" ht="18.75">
      <c r="B49" s="309"/>
    </row>
    <row r="50" spans="2:2" ht="18.75">
      <c r="B50" s="309" t="s">
        <v>1029</v>
      </c>
    </row>
  </sheetData>
  <customSheetViews>
    <customSheetView guid="{500C2F4F-1743-499A-A051-20565DBF52B2}" scale="70" showPageBreaks="1" printArea="1" view="pageBreakPreview" topLeftCell="D1">
      <selection activeCell="Y33" sqref="Y33"/>
      <pageMargins left="0.78740157480314965" right="0.39370078740157483" top="0.78740157480314965" bottom="0.78740157480314965" header="0.31496062992125984" footer="0.31496062992125984"/>
      <pageSetup paperSize="9" scale="80" orientation="landscape" r:id="rId1"/>
    </customSheetView>
  </customSheetViews>
  <mergeCells count="42">
    <mergeCell ref="A8:AS8"/>
    <mergeCell ref="K2:L2"/>
    <mergeCell ref="M2:N2"/>
    <mergeCell ref="A4:AS4"/>
    <mergeCell ref="A5:AS5"/>
    <mergeCell ref="A7:AS7"/>
    <mergeCell ref="A10:AS10"/>
    <mergeCell ref="A12:AS12"/>
    <mergeCell ref="A13:AS13"/>
    <mergeCell ref="A14:AS14"/>
    <mergeCell ref="A15:A18"/>
    <mergeCell ref="B15:B18"/>
    <mergeCell ref="C15:C18"/>
    <mergeCell ref="D15:AS15"/>
    <mergeCell ref="D16:I16"/>
    <mergeCell ref="J16:O16"/>
    <mergeCell ref="AN16:AS16"/>
    <mergeCell ref="D17:E17"/>
    <mergeCell ref="F17:G17"/>
    <mergeCell ref="H17:I17"/>
    <mergeCell ref="J17:K17"/>
    <mergeCell ref="L17:M17"/>
    <mergeCell ref="X17:Y17"/>
    <mergeCell ref="P16:U16"/>
    <mergeCell ref="V16:AA16"/>
    <mergeCell ref="AB16:AG16"/>
    <mergeCell ref="AH16:AM16"/>
    <mergeCell ref="AL17:AM17"/>
    <mergeCell ref="N17:O17"/>
    <mergeCell ref="P17:Q17"/>
    <mergeCell ref="R17:S17"/>
    <mergeCell ref="T17:U17"/>
    <mergeCell ref="V17:W17"/>
    <mergeCell ref="AN17:AO17"/>
    <mergeCell ref="AP17:AQ17"/>
    <mergeCell ref="AR17:AS17"/>
    <mergeCell ref="Z17:AA17"/>
    <mergeCell ref="AB17:AC17"/>
    <mergeCell ref="AD17:AE17"/>
    <mergeCell ref="AF17:AG17"/>
    <mergeCell ref="AH17:AI17"/>
    <mergeCell ref="AJ17:AK17"/>
  </mergeCells>
  <pageMargins left="0.78740157480314965" right="0.39370078740157483" top="0.78740157480314965" bottom="0.78740157480314965" header="0.31496062992125984" footer="0.31496062992125984"/>
  <pageSetup paperSize="9" scale="57" fitToWidth="0" orientation="landscape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view="pageBreakPreview" zoomScale="60" zoomScaleNormal="70" workbookViewId="0">
      <selection activeCell="A5" sqref="A5:M5"/>
    </sheetView>
  </sheetViews>
  <sheetFormatPr defaultColWidth="9" defaultRowHeight="15.75"/>
  <cols>
    <col min="1" max="1" width="10" style="16" customWidth="1"/>
    <col min="2" max="2" width="38.375" style="16" customWidth="1"/>
    <col min="3" max="3" width="17" style="16" customWidth="1"/>
    <col min="4" max="4" width="21.75" style="16" customWidth="1"/>
    <col min="5" max="5" width="29.375" style="16" customWidth="1"/>
    <col min="6" max="6" width="17.75" style="16" customWidth="1"/>
    <col min="7" max="7" width="18.375" style="16" customWidth="1"/>
    <col min="8" max="8" width="16.375" style="16" customWidth="1"/>
    <col min="9" max="9" width="18.75" style="16" customWidth="1"/>
    <col min="10" max="10" width="17" style="16" customWidth="1"/>
    <col min="11" max="11" width="19.5" style="16" customWidth="1"/>
    <col min="12" max="12" width="16.25" style="16" customWidth="1"/>
    <col min="13" max="13" width="19.875" style="16" customWidth="1"/>
    <col min="14" max="15" width="8.25" style="16" customWidth="1"/>
    <col min="16" max="16" width="9.5" style="16" customWidth="1"/>
    <col min="17" max="17" width="10.125" style="16" customWidth="1"/>
    <col min="18" max="23" width="8.25" style="16" customWidth="1"/>
    <col min="24" max="24" width="12.75" style="16" customWidth="1"/>
    <col min="25" max="16384" width="9" style="16"/>
  </cols>
  <sheetData>
    <row r="1" spans="1:19" ht="18.7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3" t="s">
        <v>918</v>
      </c>
    </row>
    <row r="2" spans="1:19" ht="18.7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30" t="s">
        <v>0</v>
      </c>
    </row>
    <row r="3" spans="1:19" ht="18.7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30" t="s">
        <v>925</v>
      </c>
    </row>
    <row r="4" spans="1:19" s="22" customFormat="1" ht="59.25" customHeight="1">
      <c r="B4" s="508" t="s">
        <v>917</v>
      </c>
      <c r="C4" s="508"/>
      <c r="D4" s="508"/>
      <c r="E4" s="508"/>
      <c r="F4" s="508"/>
      <c r="G4" s="508"/>
      <c r="H4" s="508"/>
      <c r="I4" s="508"/>
      <c r="J4" s="508"/>
      <c r="K4" s="186"/>
      <c r="L4" s="186"/>
      <c r="M4" s="186"/>
      <c r="N4" s="180"/>
      <c r="O4" s="180"/>
      <c r="P4" s="180"/>
      <c r="Q4" s="180"/>
      <c r="R4" s="180"/>
    </row>
    <row r="5" spans="1:19" s="9" customFormat="1" ht="18.75" customHeight="1">
      <c r="A5" s="433" t="str">
        <f>'10квФ'!A5:T5</f>
        <v>за 3 квартал 2025 года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158"/>
      <c r="O5" s="158"/>
      <c r="P5" s="158"/>
      <c r="Q5" s="158"/>
      <c r="R5" s="158"/>
      <c r="S5" s="158"/>
    </row>
    <row r="6" spans="1:19" s="9" customFormat="1" ht="18.7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</row>
    <row r="7" spans="1:19" s="9" customFormat="1" ht="18.75" customHeight="1">
      <c r="A7" s="434" t="str">
        <f>'1Ф'!A7:AC7</f>
        <v>Отчет о реализации инвестиционной программы  филиала "Брянскэнергосбыт" ООО "Газпром энергосбыт Брянск"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158"/>
      <c r="O7" s="158"/>
      <c r="P7" s="158"/>
      <c r="Q7" s="158"/>
      <c r="R7" s="158"/>
    </row>
    <row r="8" spans="1:19" s="6" customFormat="1" ht="15.75" customHeight="1">
      <c r="A8" s="509" t="s">
        <v>78</v>
      </c>
      <c r="B8" s="509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24"/>
      <c r="O8" s="24"/>
      <c r="P8" s="24"/>
      <c r="Q8" s="24"/>
      <c r="R8" s="24"/>
    </row>
    <row r="9" spans="1:19" s="6" customFormat="1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</row>
    <row r="10" spans="1:19" s="6" customFormat="1" ht="18.75">
      <c r="A10" s="434" t="str">
        <f>'1Ф'!A10:AC10</f>
        <v>Год раскрытия информации: 2025 год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170"/>
      <c r="O10" s="170"/>
      <c r="P10" s="170"/>
      <c r="Q10" s="170"/>
      <c r="R10" s="170"/>
    </row>
    <row r="11" spans="1:19" s="6" customFormat="1" ht="18.75">
      <c r="R11" s="30"/>
    </row>
    <row r="12" spans="1:19" s="6" customFormat="1" ht="18.75">
      <c r="A12" s="434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19"/>
      <c r="O12" s="171"/>
      <c r="P12" s="171"/>
      <c r="Q12" s="171"/>
      <c r="R12" s="171"/>
    </row>
    <row r="13" spans="1:19" s="6" customFormat="1">
      <c r="A13" s="436"/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24"/>
      <c r="O13" s="24"/>
      <c r="P13" s="24"/>
      <c r="Q13" s="24"/>
      <c r="R13" s="24"/>
    </row>
    <row r="14" spans="1:19" s="17" customFormat="1">
      <c r="A14" s="523"/>
      <c r="B14" s="523"/>
      <c r="C14" s="523"/>
      <c r="D14" s="523"/>
      <c r="E14" s="523"/>
      <c r="F14" s="523"/>
      <c r="G14" s="523"/>
      <c r="H14" s="523"/>
      <c r="I14" s="523"/>
      <c r="J14" s="523"/>
      <c r="K14" s="523"/>
      <c r="L14" s="523"/>
      <c r="M14" s="523"/>
    </row>
    <row r="15" spans="1:19" s="38" customFormat="1" ht="79.5" customHeight="1">
      <c r="A15" s="582" t="s">
        <v>72</v>
      </c>
      <c r="B15" s="582" t="s">
        <v>19</v>
      </c>
      <c r="C15" s="582" t="s">
        <v>5</v>
      </c>
      <c r="D15" s="522" t="s">
        <v>870</v>
      </c>
      <c r="E15" s="522" t="s">
        <v>869</v>
      </c>
      <c r="F15" s="522" t="s">
        <v>25</v>
      </c>
      <c r="G15" s="522"/>
      <c r="H15" s="522" t="s">
        <v>273</v>
      </c>
      <c r="I15" s="522"/>
      <c r="J15" s="522" t="s">
        <v>26</v>
      </c>
      <c r="K15" s="522"/>
      <c r="L15" s="522" t="s">
        <v>926</v>
      </c>
      <c r="M15" s="522"/>
    </row>
    <row r="16" spans="1:19" s="38" customFormat="1" ht="55.5" customHeight="1">
      <c r="A16" s="582"/>
      <c r="B16" s="582"/>
      <c r="C16" s="582"/>
      <c r="D16" s="522"/>
      <c r="E16" s="522"/>
      <c r="F16" s="39" t="s">
        <v>991</v>
      </c>
      <c r="G16" s="39" t="s">
        <v>919</v>
      </c>
      <c r="H16" s="39" t="s">
        <v>989</v>
      </c>
      <c r="I16" s="39" t="s">
        <v>919</v>
      </c>
      <c r="J16" s="245" t="s">
        <v>989</v>
      </c>
      <c r="K16" s="39" t="s">
        <v>919</v>
      </c>
      <c r="L16" s="245" t="s">
        <v>989</v>
      </c>
      <c r="M16" s="39" t="s">
        <v>919</v>
      </c>
    </row>
    <row r="17" spans="1:13" s="18" customFormat="1" ht="16.5">
      <c r="A17" s="189">
        <v>1</v>
      </c>
      <c r="B17" s="189">
        <v>2</v>
      </c>
      <c r="C17" s="189">
        <v>3</v>
      </c>
      <c r="D17" s="189">
        <v>4</v>
      </c>
      <c r="E17" s="189">
        <v>5</v>
      </c>
      <c r="F17" s="189">
        <v>6</v>
      </c>
      <c r="G17" s="189">
        <v>7</v>
      </c>
      <c r="H17" s="189">
        <v>8</v>
      </c>
      <c r="I17" s="189">
        <v>9</v>
      </c>
      <c r="J17" s="189">
        <v>10</v>
      </c>
      <c r="K17" s="189">
        <v>11</v>
      </c>
      <c r="L17" s="189">
        <v>12</v>
      </c>
      <c r="M17" s="189">
        <v>13</v>
      </c>
    </row>
    <row r="18" spans="1:13" s="18" customFormat="1" ht="31.5">
      <c r="A18" s="239"/>
      <c r="B18" s="240" t="s">
        <v>170</v>
      </c>
      <c r="C18" s="241" t="s">
        <v>945</v>
      </c>
      <c r="D18" s="241" t="s">
        <v>945</v>
      </c>
      <c r="E18" s="241" t="s">
        <v>945</v>
      </c>
      <c r="F18" s="241" t="s">
        <v>945</v>
      </c>
      <c r="G18" s="241" t="s">
        <v>945</v>
      </c>
      <c r="H18" s="241" t="s">
        <v>945</v>
      </c>
      <c r="I18" s="241" t="s">
        <v>945</v>
      </c>
      <c r="J18" s="241" t="s">
        <v>945</v>
      </c>
      <c r="K18" s="241" t="s">
        <v>945</v>
      </c>
      <c r="L18" s="241" t="s">
        <v>945</v>
      </c>
      <c r="M18" s="241" t="s">
        <v>945</v>
      </c>
    </row>
    <row r="19" spans="1:13" s="18" customFormat="1" ht="16.5" hidden="1">
      <c r="A19" s="239" t="s">
        <v>946</v>
      </c>
      <c r="B19" s="240" t="s">
        <v>947</v>
      </c>
      <c r="C19" s="241" t="s">
        <v>945</v>
      </c>
      <c r="D19" s="241" t="s">
        <v>945</v>
      </c>
      <c r="E19" s="241" t="s">
        <v>945</v>
      </c>
      <c r="F19" s="241" t="s">
        <v>945</v>
      </c>
      <c r="G19" s="241" t="s">
        <v>945</v>
      </c>
      <c r="H19" s="241" t="s">
        <v>945</v>
      </c>
      <c r="I19" s="241" t="s">
        <v>945</v>
      </c>
      <c r="J19" s="241" t="s">
        <v>945</v>
      </c>
      <c r="K19" s="241" t="s">
        <v>945</v>
      </c>
      <c r="L19" s="241" t="s">
        <v>945</v>
      </c>
      <c r="M19" s="241" t="s">
        <v>945</v>
      </c>
    </row>
    <row r="20" spans="1:13" s="18" customFormat="1" ht="31.5" hidden="1">
      <c r="A20" s="239" t="s">
        <v>948</v>
      </c>
      <c r="B20" s="240" t="s">
        <v>949</v>
      </c>
      <c r="C20" s="241" t="s">
        <v>945</v>
      </c>
      <c r="D20" s="241" t="s">
        <v>945</v>
      </c>
      <c r="E20" s="241" t="s">
        <v>945</v>
      </c>
      <c r="F20" s="241" t="s">
        <v>945</v>
      </c>
      <c r="G20" s="241" t="s">
        <v>945</v>
      </c>
      <c r="H20" s="241" t="s">
        <v>945</v>
      </c>
      <c r="I20" s="241" t="s">
        <v>945</v>
      </c>
      <c r="J20" s="241" t="s">
        <v>945</v>
      </c>
      <c r="K20" s="241" t="s">
        <v>945</v>
      </c>
      <c r="L20" s="241" t="s">
        <v>945</v>
      </c>
      <c r="M20" s="241" t="s">
        <v>945</v>
      </c>
    </row>
    <row r="21" spans="1:13" s="18" customFormat="1" ht="63" hidden="1">
      <c r="A21" s="239" t="s">
        <v>950</v>
      </c>
      <c r="B21" s="240" t="s">
        <v>951</v>
      </c>
      <c r="C21" s="241" t="s">
        <v>945</v>
      </c>
      <c r="D21" s="241" t="s">
        <v>945</v>
      </c>
      <c r="E21" s="241" t="s">
        <v>945</v>
      </c>
      <c r="F21" s="241" t="s">
        <v>945</v>
      </c>
      <c r="G21" s="241" t="s">
        <v>945</v>
      </c>
      <c r="H21" s="241" t="s">
        <v>945</v>
      </c>
      <c r="I21" s="241" t="s">
        <v>945</v>
      </c>
      <c r="J21" s="241" t="s">
        <v>945</v>
      </c>
      <c r="K21" s="241" t="s">
        <v>945</v>
      </c>
      <c r="L21" s="241" t="s">
        <v>945</v>
      </c>
      <c r="M21" s="241" t="s">
        <v>945</v>
      </c>
    </row>
    <row r="22" spans="1:13" s="18" customFormat="1" ht="31.5" hidden="1">
      <c r="A22" s="239" t="s">
        <v>952</v>
      </c>
      <c r="B22" s="240" t="s">
        <v>953</v>
      </c>
      <c r="C22" s="241" t="s">
        <v>945</v>
      </c>
      <c r="D22" s="241" t="s">
        <v>945</v>
      </c>
      <c r="E22" s="241" t="s">
        <v>945</v>
      </c>
      <c r="F22" s="241" t="s">
        <v>945</v>
      </c>
      <c r="G22" s="241" t="s">
        <v>945</v>
      </c>
      <c r="H22" s="241" t="s">
        <v>945</v>
      </c>
      <c r="I22" s="241" t="s">
        <v>945</v>
      </c>
      <c r="J22" s="241" t="s">
        <v>945</v>
      </c>
      <c r="K22" s="241" t="s">
        <v>945</v>
      </c>
      <c r="L22" s="241" t="s">
        <v>945</v>
      </c>
      <c r="M22" s="241" t="s">
        <v>945</v>
      </c>
    </row>
    <row r="23" spans="1:13" s="18" customFormat="1" ht="47.25" hidden="1">
      <c r="A23" s="239" t="s">
        <v>954</v>
      </c>
      <c r="B23" s="240" t="s">
        <v>955</v>
      </c>
      <c r="C23" s="241" t="s">
        <v>945</v>
      </c>
      <c r="D23" s="241" t="s">
        <v>945</v>
      </c>
      <c r="E23" s="241" t="s">
        <v>945</v>
      </c>
      <c r="F23" s="241" t="s">
        <v>945</v>
      </c>
      <c r="G23" s="241" t="s">
        <v>945</v>
      </c>
      <c r="H23" s="241" t="s">
        <v>945</v>
      </c>
      <c r="I23" s="241" t="s">
        <v>945</v>
      </c>
      <c r="J23" s="241" t="s">
        <v>945</v>
      </c>
      <c r="K23" s="241" t="s">
        <v>945</v>
      </c>
      <c r="L23" s="241" t="s">
        <v>945</v>
      </c>
      <c r="M23" s="241" t="s">
        <v>945</v>
      </c>
    </row>
    <row r="24" spans="1:13" s="18" customFormat="1" ht="31.5">
      <c r="A24" s="239" t="s">
        <v>956</v>
      </c>
      <c r="B24" s="242" t="s">
        <v>957</v>
      </c>
      <c r="C24" s="241" t="s">
        <v>945</v>
      </c>
      <c r="D24" s="241" t="s">
        <v>945</v>
      </c>
      <c r="E24" s="241" t="s">
        <v>945</v>
      </c>
      <c r="F24" s="241" t="s">
        <v>945</v>
      </c>
      <c r="G24" s="241" t="s">
        <v>945</v>
      </c>
      <c r="H24" s="241" t="s">
        <v>945</v>
      </c>
      <c r="I24" s="241" t="s">
        <v>945</v>
      </c>
      <c r="J24" s="241" t="s">
        <v>945</v>
      </c>
      <c r="K24" s="241" t="s">
        <v>945</v>
      </c>
      <c r="L24" s="241" t="s">
        <v>945</v>
      </c>
      <c r="M24" s="241" t="s">
        <v>945</v>
      </c>
    </row>
    <row r="25" spans="1:13" s="18" customFormat="1" ht="16.5">
      <c r="A25" s="239" t="s">
        <v>958</v>
      </c>
      <c r="B25" s="240" t="s">
        <v>959</v>
      </c>
      <c r="C25" s="241" t="s">
        <v>945</v>
      </c>
      <c r="D25" s="241" t="s">
        <v>945</v>
      </c>
      <c r="E25" s="241" t="s">
        <v>945</v>
      </c>
      <c r="F25" s="241" t="s">
        <v>945</v>
      </c>
      <c r="G25" s="241" t="s">
        <v>945</v>
      </c>
      <c r="H25" s="241" t="s">
        <v>945</v>
      </c>
      <c r="I25" s="241" t="s">
        <v>945</v>
      </c>
      <c r="J25" s="241" t="s">
        <v>945</v>
      </c>
      <c r="K25" s="241" t="s">
        <v>945</v>
      </c>
      <c r="L25" s="241" t="s">
        <v>945</v>
      </c>
      <c r="M25" s="241" t="s">
        <v>945</v>
      </c>
    </row>
    <row r="26" spans="1:13" s="18" customFormat="1" ht="31.5" hidden="1">
      <c r="A26" s="239" t="s">
        <v>175</v>
      </c>
      <c r="B26" s="240" t="s">
        <v>960</v>
      </c>
      <c r="C26" s="241" t="s">
        <v>945</v>
      </c>
      <c r="D26" s="241" t="s">
        <v>945</v>
      </c>
      <c r="E26" s="241" t="s">
        <v>945</v>
      </c>
      <c r="F26" s="241" t="s">
        <v>945</v>
      </c>
      <c r="G26" s="241" t="s">
        <v>945</v>
      </c>
      <c r="H26" s="241" t="s">
        <v>945</v>
      </c>
      <c r="I26" s="241" t="s">
        <v>945</v>
      </c>
      <c r="J26" s="241" t="s">
        <v>945</v>
      </c>
      <c r="K26" s="241" t="s">
        <v>945</v>
      </c>
      <c r="L26" s="241" t="s">
        <v>945</v>
      </c>
      <c r="M26" s="241" t="s">
        <v>945</v>
      </c>
    </row>
    <row r="27" spans="1:13" s="18" customFormat="1" ht="47.25" hidden="1">
      <c r="A27" s="239" t="s">
        <v>177</v>
      </c>
      <c r="B27" s="240" t="s">
        <v>961</v>
      </c>
      <c r="C27" s="241" t="s">
        <v>945</v>
      </c>
      <c r="D27" s="241" t="s">
        <v>945</v>
      </c>
      <c r="E27" s="241" t="s">
        <v>945</v>
      </c>
      <c r="F27" s="241" t="s">
        <v>945</v>
      </c>
      <c r="G27" s="241" t="s">
        <v>945</v>
      </c>
      <c r="H27" s="241" t="s">
        <v>945</v>
      </c>
      <c r="I27" s="241" t="s">
        <v>945</v>
      </c>
      <c r="J27" s="241" t="s">
        <v>945</v>
      </c>
      <c r="K27" s="241" t="s">
        <v>945</v>
      </c>
      <c r="L27" s="241" t="s">
        <v>945</v>
      </c>
      <c r="M27" s="241" t="s">
        <v>945</v>
      </c>
    </row>
    <row r="28" spans="1:13" s="18" customFormat="1" ht="47.25" hidden="1">
      <c r="A28" s="239" t="s">
        <v>190</v>
      </c>
      <c r="B28" s="240" t="s">
        <v>962</v>
      </c>
      <c r="C28" s="241" t="s">
        <v>945</v>
      </c>
      <c r="D28" s="241" t="s">
        <v>945</v>
      </c>
      <c r="E28" s="241" t="s">
        <v>945</v>
      </c>
      <c r="F28" s="241" t="s">
        <v>945</v>
      </c>
      <c r="G28" s="241" t="s">
        <v>945</v>
      </c>
      <c r="H28" s="241" t="s">
        <v>945</v>
      </c>
      <c r="I28" s="241" t="s">
        <v>945</v>
      </c>
      <c r="J28" s="241" t="s">
        <v>945</v>
      </c>
      <c r="K28" s="241" t="s">
        <v>945</v>
      </c>
      <c r="L28" s="241" t="s">
        <v>945</v>
      </c>
      <c r="M28" s="241" t="s">
        <v>945</v>
      </c>
    </row>
    <row r="29" spans="1:13" s="18" customFormat="1" ht="63" hidden="1">
      <c r="A29" s="239" t="s">
        <v>191</v>
      </c>
      <c r="B29" s="240" t="s">
        <v>963</v>
      </c>
      <c r="C29" s="241" t="s">
        <v>945</v>
      </c>
      <c r="D29" s="241" t="s">
        <v>945</v>
      </c>
      <c r="E29" s="241" t="s">
        <v>945</v>
      </c>
      <c r="F29" s="241" t="s">
        <v>945</v>
      </c>
      <c r="G29" s="241" t="s">
        <v>945</v>
      </c>
      <c r="H29" s="241" t="s">
        <v>945</v>
      </c>
      <c r="I29" s="241" t="s">
        <v>945</v>
      </c>
      <c r="J29" s="241" t="s">
        <v>945</v>
      </c>
      <c r="K29" s="241" t="s">
        <v>945</v>
      </c>
      <c r="L29" s="241" t="s">
        <v>945</v>
      </c>
      <c r="M29" s="241" t="s">
        <v>945</v>
      </c>
    </row>
    <row r="30" spans="1:13" s="18" customFormat="1" ht="94.5" hidden="1">
      <c r="A30" s="239" t="s">
        <v>964</v>
      </c>
      <c r="B30" s="240" t="s">
        <v>965</v>
      </c>
      <c r="C30" s="241" t="s">
        <v>945</v>
      </c>
      <c r="D30" s="241" t="s">
        <v>945</v>
      </c>
      <c r="E30" s="241" t="s">
        <v>945</v>
      </c>
      <c r="F30" s="241" t="s">
        <v>945</v>
      </c>
      <c r="G30" s="241" t="s">
        <v>945</v>
      </c>
      <c r="H30" s="241" t="s">
        <v>945</v>
      </c>
      <c r="I30" s="241" t="s">
        <v>945</v>
      </c>
      <c r="J30" s="241" t="s">
        <v>945</v>
      </c>
      <c r="K30" s="241" t="s">
        <v>945</v>
      </c>
      <c r="L30" s="241" t="s">
        <v>945</v>
      </c>
      <c r="M30" s="241" t="s">
        <v>945</v>
      </c>
    </row>
    <row r="31" spans="1:13" s="18" customFormat="1" ht="47.25" hidden="1">
      <c r="A31" s="239" t="s">
        <v>193</v>
      </c>
      <c r="B31" s="240" t="s">
        <v>966</v>
      </c>
      <c r="C31" s="241" t="s">
        <v>945</v>
      </c>
      <c r="D31" s="241" t="s">
        <v>945</v>
      </c>
      <c r="E31" s="241" t="s">
        <v>945</v>
      </c>
      <c r="F31" s="241" t="s">
        <v>945</v>
      </c>
      <c r="G31" s="241" t="s">
        <v>945</v>
      </c>
      <c r="H31" s="241" t="s">
        <v>945</v>
      </c>
      <c r="I31" s="241" t="s">
        <v>945</v>
      </c>
      <c r="J31" s="241" t="s">
        <v>945</v>
      </c>
      <c r="K31" s="241" t="s">
        <v>945</v>
      </c>
      <c r="L31" s="241" t="s">
        <v>945</v>
      </c>
      <c r="M31" s="241" t="s">
        <v>945</v>
      </c>
    </row>
    <row r="32" spans="1:13" s="18" customFormat="1" ht="78.75" hidden="1">
      <c r="A32" s="239" t="s">
        <v>194</v>
      </c>
      <c r="B32" s="240" t="s">
        <v>967</v>
      </c>
      <c r="C32" s="241" t="s">
        <v>945</v>
      </c>
      <c r="D32" s="241" t="s">
        <v>945</v>
      </c>
      <c r="E32" s="241" t="s">
        <v>945</v>
      </c>
      <c r="F32" s="241" t="s">
        <v>945</v>
      </c>
      <c r="G32" s="241" t="s">
        <v>945</v>
      </c>
      <c r="H32" s="241" t="s">
        <v>945</v>
      </c>
      <c r="I32" s="241" t="s">
        <v>945</v>
      </c>
      <c r="J32" s="241" t="s">
        <v>945</v>
      </c>
      <c r="K32" s="241" t="s">
        <v>945</v>
      </c>
      <c r="L32" s="241" t="s">
        <v>945</v>
      </c>
      <c r="M32" s="241" t="s">
        <v>945</v>
      </c>
    </row>
    <row r="33" spans="1:13" s="18" customFormat="1" ht="47.25" hidden="1">
      <c r="A33" s="239" t="s">
        <v>204</v>
      </c>
      <c r="B33" s="240" t="s">
        <v>969</v>
      </c>
      <c r="C33" s="241" t="s">
        <v>945</v>
      </c>
      <c r="D33" s="241" t="s">
        <v>945</v>
      </c>
      <c r="E33" s="241" t="s">
        <v>945</v>
      </c>
      <c r="F33" s="241" t="s">
        <v>945</v>
      </c>
      <c r="G33" s="241" t="s">
        <v>945</v>
      </c>
      <c r="H33" s="241" t="s">
        <v>945</v>
      </c>
      <c r="I33" s="241" t="s">
        <v>945</v>
      </c>
      <c r="J33" s="241" t="s">
        <v>945</v>
      </c>
      <c r="K33" s="241" t="s">
        <v>945</v>
      </c>
      <c r="L33" s="241" t="s">
        <v>945</v>
      </c>
      <c r="M33" s="241" t="s">
        <v>945</v>
      </c>
    </row>
    <row r="34" spans="1:13" s="18" customFormat="1" ht="47.25" hidden="1">
      <c r="A34" s="239" t="s">
        <v>205</v>
      </c>
      <c r="B34" s="240" t="s">
        <v>970</v>
      </c>
      <c r="C34" s="241" t="s">
        <v>945</v>
      </c>
      <c r="D34" s="241" t="s">
        <v>945</v>
      </c>
      <c r="E34" s="241" t="s">
        <v>945</v>
      </c>
      <c r="F34" s="241" t="s">
        <v>945</v>
      </c>
      <c r="G34" s="241" t="s">
        <v>945</v>
      </c>
      <c r="H34" s="241" t="s">
        <v>945</v>
      </c>
      <c r="I34" s="241" t="s">
        <v>945</v>
      </c>
      <c r="J34" s="241" t="s">
        <v>945</v>
      </c>
      <c r="K34" s="241" t="s">
        <v>945</v>
      </c>
      <c r="L34" s="241" t="s">
        <v>945</v>
      </c>
      <c r="M34" s="241" t="s">
        <v>945</v>
      </c>
    </row>
    <row r="35" spans="1:13" s="18" customFormat="1" ht="63" hidden="1">
      <c r="A35" s="239" t="s">
        <v>971</v>
      </c>
      <c r="B35" s="240" t="s">
        <v>972</v>
      </c>
      <c r="C35" s="241" t="s">
        <v>945</v>
      </c>
      <c r="D35" s="241" t="s">
        <v>945</v>
      </c>
      <c r="E35" s="241" t="s">
        <v>945</v>
      </c>
      <c r="F35" s="241" t="s">
        <v>945</v>
      </c>
      <c r="G35" s="241" t="s">
        <v>945</v>
      </c>
      <c r="H35" s="241" t="s">
        <v>945</v>
      </c>
      <c r="I35" s="241" t="s">
        <v>945</v>
      </c>
      <c r="J35" s="241" t="s">
        <v>945</v>
      </c>
      <c r="K35" s="241" t="s">
        <v>945</v>
      </c>
      <c r="L35" s="241" t="s">
        <v>945</v>
      </c>
      <c r="M35" s="241" t="s">
        <v>945</v>
      </c>
    </row>
    <row r="36" spans="1:13" s="18" customFormat="1" ht="63" hidden="1">
      <c r="A36" s="239" t="s">
        <v>216</v>
      </c>
      <c r="B36" s="240" t="s">
        <v>977</v>
      </c>
      <c r="C36" s="241" t="s">
        <v>945</v>
      </c>
      <c r="D36" s="241" t="s">
        <v>945</v>
      </c>
      <c r="E36" s="241" t="s">
        <v>945</v>
      </c>
      <c r="F36" s="241" t="s">
        <v>945</v>
      </c>
      <c r="G36" s="241" t="s">
        <v>945</v>
      </c>
      <c r="H36" s="241" t="s">
        <v>945</v>
      </c>
      <c r="I36" s="241" t="s">
        <v>945</v>
      </c>
      <c r="J36" s="241" t="s">
        <v>945</v>
      </c>
      <c r="K36" s="241" t="s">
        <v>945</v>
      </c>
      <c r="L36" s="241" t="s">
        <v>945</v>
      </c>
      <c r="M36" s="241" t="s">
        <v>945</v>
      </c>
    </row>
    <row r="37" spans="1:13" s="18" customFormat="1" ht="78.75" hidden="1">
      <c r="A37" s="239" t="s">
        <v>978</v>
      </c>
      <c r="B37" s="240" t="s">
        <v>979</v>
      </c>
      <c r="C37" s="241" t="s">
        <v>945</v>
      </c>
      <c r="D37" s="241" t="s">
        <v>945</v>
      </c>
      <c r="E37" s="241" t="s">
        <v>945</v>
      </c>
      <c r="F37" s="241" t="s">
        <v>945</v>
      </c>
      <c r="G37" s="241" t="s">
        <v>945</v>
      </c>
      <c r="H37" s="241" t="s">
        <v>945</v>
      </c>
      <c r="I37" s="241" t="s">
        <v>945</v>
      </c>
      <c r="J37" s="241" t="s">
        <v>945</v>
      </c>
      <c r="K37" s="241" t="s">
        <v>945</v>
      </c>
      <c r="L37" s="241" t="s">
        <v>945</v>
      </c>
      <c r="M37" s="241" t="s">
        <v>945</v>
      </c>
    </row>
    <row r="38" spans="1:13" s="18" customFormat="1" ht="78.75" hidden="1">
      <c r="A38" s="239" t="s">
        <v>980</v>
      </c>
      <c r="B38" s="240" t="s">
        <v>981</v>
      </c>
      <c r="C38" s="241" t="s">
        <v>945</v>
      </c>
      <c r="D38" s="241" t="s">
        <v>945</v>
      </c>
      <c r="E38" s="241" t="s">
        <v>945</v>
      </c>
      <c r="F38" s="241" t="s">
        <v>945</v>
      </c>
      <c r="G38" s="241" t="s">
        <v>945</v>
      </c>
      <c r="H38" s="241" t="s">
        <v>945</v>
      </c>
      <c r="I38" s="241" t="s">
        <v>945</v>
      </c>
      <c r="J38" s="241" t="s">
        <v>945</v>
      </c>
      <c r="K38" s="241" t="s">
        <v>945</v>
      </c>
      <c r="L38" s="241" t="s">
        <v>945</v>
      </c>
      <c r="M38" s="241" t="s">
        <v>945</v>
      </c>
    </row>
    <row r="39" spans="1:13" s="18" customFormat="1" ht="47.25" hidden="1">
      <c r="A39" s="239" t="s">
        <v>217</v>
      </c>
      <c r="B39" s="240" t="s">
        <v>982</v>
      </c>
      <c r="C39" s="241" t="s">
        <v>945</v>
      </c>
      <c r="D39" s="241" t="s">
        <v>945</v>
      </c>
      <c r="E39" s="241" t="s">
        <v>945</v>
      </c>
      <c r="F39" s="241" t="s">
        <v>945</v>
      </c>
      <c r="G39" s="241" t="s">
        <v>945</v>
      </c>
      <c r="H39" s="241" t="s">
        <v>945</v>
      </c>
      <c r="I39" s="241" t="s">
        <v>945</v>
      </c>
      <c r="J39" s="241" t="s">
        <v>945</v>
      </c>
      <c r="K39" s="241" t="s">
        <v>945</v>
      </c>
      <c r="L39" s="241" t="s">
        <v>945</v>
      </c>
      <c r="M39" s="241" t="s">
        <v>945</v>
      </c>
    </row>
    <row r="40" spans="1:13" s="18" customFormat="1" ht="47.25" hidden="1">
      <c r="A40" s="239" t="s">
        <v>286</v>
      </c>
      <c r="B40" s="240" t="s">
        <v>983</v>
      </c>
      <c r="C40" s="241" t="s">
        <v>945</v>
      </c>
      <c r="D40" s="241" t="s">
        <v>945</v>
      </c>
      <c r="E40" s="241" t="s">
        <v>945</v>
      </c>
      <c r="F40" s="241" t="s">
        <v>945</v>
      </c>
      <c r="G40" s="241" t="s">
        <v>945</v>
      </c>
      <c r="H40" s="241" t="s">
        <v>945</v>
      </c>
      <c r="I40" s="241" t="s">
        <v>945</v>
      </c>
      <c r="J40" s="241" t="s">
        <v>945</v>
      </c>
      <c r="K40" s="241" t="s">
        <v>945</v>
      </c>
      <c r="L40" s="241" t="s">
        <v>945</v>
      </c>
      <c r="M40" s="241" t="s">
        <v>945</v>
      </c>
    </row>
    <row r="41" spans="1:13" s="18" customFormat="1" ht="31.5">
      <c r="A41" s="239" t="s">
        <v>288</v>
      </c>
      <c r="B41" s="242" t="s">
        <v>984</v>
      </c>
      <c r="C41" s="241"/>
      <c r="D41" s="241" t="s">
        <v>945</v>
      </c>
      <c r="E41" s="241" t="s">
        <v>945</v>
      </c>
      <c r="F41" s="241" t="s">
        <v>945</v>
      </c>
      <c r="G41" s="241" t="s">
        <v>945</v>
      </c>
      <c r="H41" s="241" t="s">
        <v>945</v>
      </c>
      <c r="I41" s="241" t="s">
        <v>945</v>
      </c>
      <c r="J41" s="241" t="s">
        <v>945</v>
      </c>
      <c r="K41" s="241" t="s">
        <v>945</v>
      </c>
      <c r="L41" s="241" t="s">
        <v>945</v>
      </c>
      <c r="M41" s="241" t="s">
        <v>945</v>
      </c>
    </row>
    <row r="42" spans="1:13" s="18" customFormat="1" ht="31.5">
      <c r="A42" s="239" t="s">
        <v>985</v>
      </c>
      <c r="B42" s="240" t="s">
        <v>995</v>
      </c>
      <c r="C42" s="241" t="s">
        <v>996</v>
      </c>
      <c r="D42" s="241" t="s">
        <v>945</v>
      </c>
      <c r="E42" s="241" t="s">
        <v>945</v>
      </c>
      <c r="F42" s="241" t="s">
        <v>945</v>
      </c>
      <c r="G42" s="241" t="s">
        <v>945</v>
      </c>
      <c r="H42" s="241" t="s">
        <v>945</v>
      </c>
      <c r="I42" s="241" t="s">
        <v>945</v>
      </c>
      <c r="J42" s="241" t="s">
        <v>945</v>
      </c>
      <c r="K42" s="241" t="s">
        <v>945</v>
      </c>
      <c r="L42" s="241" t="s">
        <v>945</v>
      </c>
      <c r="M42" s="241" t="s">
        <v>945</v>
      </c>
    </row>
    <row r="43" spans="1:13" s="18" customFormat="1" ht="47.25">
      <c r="A43" s="239" t="s">
        <v>986</v>
      </c>
      <c r="B43" s="354" t="s">
        <v>997</v>
      </c>
      <c r="C43" s="241" t="s">
        <v>998</v>
      </c>
      <c r="D43" s="241" t="s">
        <v>945</v>
      </c>
      <c r="E43" s="241" t="s">
        <v>945</v>
      </c>
      <c r="F43" s="241" t="s">
        <v>945</v>
      </c>
      <c r="G43" s="241" t="s">
        <v>945</v>
      </c>
      <c r="H43" s="241" t="s">
        <v>945</v>
      </c>
      <c r="I43" s="241" t="s">
        <v>945</v>
      </c>
      <c r="J43" s="241" t="s">
        <v>945</v>
      </c>
      <c r="K43" s="241" t="s">
        <v>945</v>
      </c>
      <c r="L43" s="241" t="s">
        <v>945</v>
      </c>
      <c r="M43" s="241" t="s">
        <v>945</v>
      </c>
    </row>
    <row r="44" spans="1:13" s="18" customFormat="1" ht="31.5">
      <c r="A44" s="239" t="s">
        <v>1007</v>
      </c>
      <c r="B44" s="354" t="s">
        <v>1008</v>
      </c>
      <c r="C44" s="241" t="s">
        <v>1009</v>
      </c>
      <c r="D44" s="241" t="s">
        <v>945</v>
      </c>
      <c r="E44" s="241" t="s">
        <v>945</v>
      </c>
      <c r="F44" s="241" t="s">
        <v>945</v>
      </c>
      <c r="G44" s="241" t="s">
        <v>945</v>
      </c>
      <c r="H44" s="241" t="s">
        <v>945</v>
      </c>
      <c r="I44" s="241" t="s">
        <v>945</v>
      </c>
      <c r="J44" s="241" t="s">
        <v>945</v>
      </c>
      <c r="K44" s="241" t="s">
        <v>945</v>
      </c>
      <c r="L44" s="241" t="s">
        <v>945</v>
      </c>
      <c r="M44" s="241" t="s">
        <v>945</v>
      </c>
    </row>
    <row r="45" spans="1:13" ht="49.5" customHeight="1">
      <c r="A45" s="521" t="s">
        <v>922</v>
      </c>
      <c r="B45" s="521"/>
      <c r="C45" s="521"/>
      <c r="D45" s="521"/>
      <c r="E45" s="521"/>
      <c r="F45" s="521"/>
      <c r="G45" s="521"/>
      <c r="H45" s="385"/>
      <c r="I45" s="385"/>
      <c r="J45" s="148"/>
      <c r="K45" s="148"/>
    </row>
    <row r="48" spans="1:13" ht="18.75">
      <c r="B48" s="309"/>
    </row>
    <row r="49" spans="2:2" ht="18.75">
      <c r="B49" s="309" t="s">
        <v>1029</v>
      </c>
    </row>
  </sheetData>
  <customSheetViews>
    <customSheetView guid="{500C2F4F-1743-499A-A051-20565DBF52B2}" scale="80" showPageBreaks="1" printArea="1" view="pageBreakPreview">
      <selection activeCell="F16" sqref="F16"/>
      <pageMargins left="0.78740157480314965" right="0.39370078740157483" top="0.78740157480314965" bottom="0.78740157480314965" header="0.31496062992125984" footer="0.31496062992125984"/>
      <pageSetup paperSize="9" scale="80" orientation="landscape" r:id="rId1"/>
    </customSheetView>
  </customSheetViews>
  <mergeCells count="18">
    <mergeCell ref="A12:M12"/>
    <mergeCell ref="B4:J4"/>
    <mergeCell ref="A5:M5"/>
    <mergeCell ref="A7:M7"/>
    <mergeCell ref="A8:M8"/>
    <mergeCell ref="A10:M10"/>
    <mergeCell ref="A45:G45"/>
    <mergeCell ref="L15:M15"/>
    <mergeCell ref="A13:M13"/>
    <mergeCell ref="A14:M14"/>
    <mergeCell ref="A15:A16"/>
    <mergeCell ref="B15:B16"/>
    <mergeCell ref="C15:C16"/>
    <mergeCell ref="D15:D16"/>
    <mergeCell ref="E15:E16"/>
    <mergeCell ref="F15:G15"/>
    <mergeCell ref="H15:I15"/>
    <mergeCell ref="J15:K15"/>
  </mergeCells>
  <pageMargins left="0.78740157480314965" right="0.39370078740157483" top="0.78740157480314965" bottom="0.78740157480314965" header="0.31496062992125984" footer="0.31496062992125984"/>
  <pageSetup paperSize="9" scale="4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51"/>
  <sheetViews>
    <sheetView view="pageBreakPreview" topLeftCell="A10" zoomScale="70" zoomScaleSheetLayoutView="70" workbookViewId="0">
      <selection activeCell="I44" sqref="I44"/>
    </sheetView>
  </sheetViews>
  <sheetFormatPr defaultColWidth="9" defaultRowHeight="15.75"/>
  <cols>
    <col min="1" max="1" width="9.875" style="33" customWidth="1"/>
    <col min="2" max="2" width="37.25" style="33" bestFit="1" customWidth="1"/>
    <col min="3" max="3" width="15" style="33" customWidth="1"/>
    <col min="4" max="4" width="21.75" style="33" customWidth="1"/>
    <col min="5" max="5" width="18.125" style="33" customWidth="1"/>
    <col min="6" max="7" width="9.75" style="33" customWidth="1"/>
    <col min="8" max="15" width="10.125" style="33" customWidth="1"/>
    <col min="16" max="17" width="12" style="8" customWidth="1"/>
    <col min="18" max="19" width="8" style="33" customWidth="1"/>
    <col min="20" max="20" width="10.25" style="33" customWidth="1"/>
    <col min="21" max="21" width="22" style="33" customWidth="1"/>
    <col min="22" max="22" width="13.25" style="33" customWidth="1"/>
    <col min="23" max="23" width="13" style="33" customWidth="1"/>
    <col min="24" max="24" width="10.25" style="33" customWidth="1"/>
    <col min="25" max="25" width="11.25" style="33" customWidth="1"/>
    <col min="26" max="26" width="11.75" style="33" customWidth="1"/>
    <col min="27" max="27" width="8.75" style="33" customWidth="1"/>
    <col min="28" max="31" width="9" style="33"/>
    <col min="32" max="32" width="16.25" style="33" customWidth="1"/>
    <col min="33" max="67" width="9" style="33"/>
    <col min="68" max="68" width="17.375" style="33" customWidth="1"/>
    <col min="69" max="16384" width="9" style="33"/>
  </cols>
  <sheetData>
    <row r="1" spans="1:34" ht="18.75">
      <c r="U1" s="40" t="s">
        <v>58</v>
      </c>
    </row>
    <row r="2" spans="1:34" ht="18.75">
      <c r="U2" s="41" t="s">
        <v>0</v>
      </c>
    </row>
    <row r="3" spans="1:34" ht="18.75">
      <c r="U3" s="30" t="s">
        <v>925</v>
      </c>
    </row>
    <row r="4" spans="1:34" s="42" customFormat="1" ht="18.75">
      <c r="A4" s="466" t="s">
        <v>270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</row>
    <row r="5" spans="1:34" s="42" customFormat="1" ht="18.75">
      <c r="A5" s="469" t="s">
        <v>1037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</row>
    <row r="6" spans="1:34" s="42" customFormat="1" ht="18.75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347"/>
      <c r="Q6" s="347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</row>
    <row r="7" spans="1:34" s="42" customFormat="1" ht="18" customHeight="1">
      <c r="A7" s="470" t="str">
        <f>'1Ф'!A7:AC7</f>
        <v>Отчет о реализации инвестиционной программы  филиала "Брянскэнергосбыт" ООО "Газпром энергосбыт Брянск"</v>
      </c>
      <c r="B7" s="470"/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70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</row>
    <row r="8" spans="1:34">
      <c r="A8" s="468"/>
      <c r="B8" s="468"/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9" spans="1:34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350"/>
      <c r="Q9" s="350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</row>
    <row r="10" spans="1:34" ht="18.75">
      <c r="A10" s="470" t="str">
        <f>'1Ф'!A10:AC10</f>
        <v>Год раскрытия информации: 2025 год</v>
      </c>
      <c r="B10" s="470"/>
      <c r="C10" s="470"/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470"/>
      <c r="U10" s="470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</row>
    <row r="11" spans="1:34" ht="18.75">
      <c r="AG11" s="41"/>
    </row>
    <row r="12" spans="1:34" ht="18.75">
      <c r="A12" s="470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70"/>
      <c r="C12" s="470"/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0"/>
      <c r="S12" s="470"/>
      <c r="T12" s="470"/>
      <c r="U12" s="470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</row>
    <row r="13" spans="1:34">
      <c r="A13" s="468"/>
      <c r="B13" s="468"/>
      <c r="C13" s="468"/>
      <c r="D13" s="468"/>
      <c r="E13" s="468"/>
      <c r="F13" s="468"/>
      <c r="G13" s="468"/>
      <c r="H13" s="468"/>
      <c r="I13" s="468"/>
      <c r="J13" s="468"/>
      <c r="K13" s="468"/>
      <c r="L13" s="468"/>
      <c r="M13" s="468"/>
      <c r="N13" s="468"/>
      <c r="O13" s="468"/>
      <c r="P13" s="468"/>
      <c r="Q13" s="468"/>
      <c r="R13" s="468"/>
      <c r="S13" s="468"/>
      <c r="T13" s="468"/>
      <c r="U13" s="468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</row>
    <row r="14" spans="1:34" s="44" customFormat="1" ht="18.75">
      <c r="A14" s="467"/>
      <c r="B14" s="467"/>
      <c r="C14" s="467"/>
      <c r="D14" s="467"/>
      <c r="E14" s="467"/>
      <c r="F14" s="467"/>
      <c r="G14" s="467"/>
      <c r="H14" s="467"/>
      <c r="I14" s="467"/>
      <c r="J14" s="467"/>
      <c r="K14" s="467"/>
      <c r="L14" s="467"/>
      <c r="M14" s="467"/>
      <c r="N14" s="467"/>
      <c r="O14" s="467"/>
      <c r="P14" s="467"/>
      <c r="Q14" s="467"/>
      <c r="R14" s="467"/>
      <c r="S14" s="467"/>
      <c r="T14" s="467"/>
      <c r="U14" s="467"/>
      <c r="V14" s="41"/>
    </row>
    <row r="15" spans="1:34" ht="15.75" customHeight="1">
      <c r="A15" s="445" t="s">
        <v>72</v>
      </c>
      <c r="B15" s="445" t="s">
        <v>20</v>
      </c>
      <c r="C15" s="445" t="s">
        <v>5</v>
      </c>
      <c r="D15" s="442" t="s">
        <v>931</v>
      </c>
      <c r="E15" s="442" t="s">
        <v>932</v>
      </c>
      <c r="F15" s="454" t="s">
        <v>1044</v>
      </c>
      <c r="G15" s="456"/>
      <c r="H15" s="442" t="s">
        <v>1045</v>
      </c>
      <c r="I15" s="442"/>
      <c r="J15" s="442" t="s">
        <v>1046</v>
      </c>
      <c r="K15" s="442"/>
      <c r="L15" s="442"/>
      <c r="M15" s="442"/>
      <c r="N15" s="442" t="s">
        <v>1047</v>
      </c>
      <c r="O15" s="442"/>
      <c r="P15" s="454" t="s">
        <v>1010</v>
      </c>
      <c r="Q15" s="455"/>
      <c r="R15" s="455"/>
      <c r="S15" s="456"/>
      <c r="T15" s="442" t="s">
        <v>7</v>
      </c>
      <c r="U15" s="442"/>
      <c r="V15" s="146"/>
    </row>
    <row r="16" spans="1:34" ht="59.25" customHeight="1">
      <c r="A16" s="446"/>
      <c r="B16" s="446"/>
      <c r="C16" s="446"/>
      <c r="D16" s="442"/>
      <c r="E16" s="442"/>
      <c r="F16" s="457"/>
      <c r="G16" s="459"/>
      <c r="H16" s="442"/>
      <c r="I16" s="442"/>
      <c r="J16" s="442"/>
      <c r="K16" s="442"/>
      <c r="L16" s="442"/>
      <c r="M16" s="442"/>
      <c r="N16" s="442"/>
      <c r="O16" s="442"/>
      <c r="P16" s="457"/>
      <c r="Q16" s="458"/>
      <c r="R16" s="458"/>
      <c r="S16" s="459"/>
      <c r="T16" s="442"/>
      <c r="U16" s="442"/>
    </row>
    <row r="17" spans="1:21" ht="49.5" customHeight="1">
      <c r="A17" s="446"/>
      <c r="B17" s="446"/>
      <c r="C17" s="446"/>
      <c r="D17" s="442"/>
      <c r="E17" s="442"/>
      <c r="F17" s="457"/>
      <c r="G17" s="459"/>
      <c r="H17" s="442"/>
      <c r="I17" s="442"/>
      <c r="J17" s="442" t="s">
        <v>9</v>
      </c>
      <c r="K17" s="442"/>
      <c r="L17" s="442" t="s">
        <v>10</v>
      </c>
      <c r="M17" s="442"/>
      <c r="N17" s="442"/>
      <c r="O17" s="442"/>
      <c r="P17" s="460" t="s">
        <v>933</v>
      </c>
      <c r="Q17" s="461"/>
      <c r="R17" s="462" t="s">
        <v>8</v>
      </c>
      <c r="S17" s="463"/>
      <c r="T17" s="442"/>
      <c r="U17" s="442"/>
    </row>
    <row r="18" spans="1:21" ht="129" customHeight="1">
      <c r="A18" s="447"/>
      <c r="B18" s="447"/>
      <c r="C18" s="447"/>
      <c r="D18" s="442"/>
      <c r="E18" s="442"/>
      <c r="F18" s="147" t="s">
        <v>4</v>
      </c>
      <c r="G18" s="147" t="s">
        <v>15</v>
      </c>
      <c r="H18" s="147" t="s">
        <v>4</v>
      </c>
      <c r="I18" s="147" t="s">
        <v>15</v>
      </c>
      <c r="J18" s="147" t="s">
        <v>4</v>
      </c>
      <c r="K18" s="147" t="s">
        <v>864</v>
      </c>
      <c r="L18" s="147" t="s">
        <v>4</v>
      </c>
      <c r="M18" s="147" t="s">
        <v>859</v>
      </c>
      <c r="N18" s="147" t="s">
        <v>4</v>
      </c>
      <c r="O18" s="147" t="s">
        <v>15</v>
      </c>
      <c r="P18" s="349" t="s">
        <v>4</v>
      </c>
      <c r="Q18" s="349" t="s">
        <v>864</v>
      </c>
      <c r="R18" s="147" t="s">
        <v>4</v>
      </c>
      <c r="S18" s="147" t="s">
        <v>865</v>
      </c>
      <c r="T18" s="442"/>
      <c r="U18" s="442"/>
    </row>
    <row r="19" spans="1:21">
      <c r="A19" s="144">
        <v>1</v>
      </c>
      <c r="B19" s="144">
        <v>2</v>
      </c>
      <c r="C19" s="144">
        <v>3</v>
      </c>
      <c r="D19" s="144">
        <v>4</v>
      </c>
      <c r="E19" s="144">
        <v>5</v>
      </c>
      <c r="F19" s="144">
        <v>6</v>
      </c>
      <c r="G19" s="144">
        <v>7</v>
      </c>
      <c r="H19" s="144">
        <v>8</v>
      </c>
      <c r="I19" s="144">
        <v>9</v>
      </c>
      <c r="J19" s="144">
        <v>10</v>
      </c>
      <c r="K19" s="144">
        <v>11</v>
      </c>
      <c r="L19" s="144">
        <v>12</v>
      </c>
      <c r="M19" s="144">
        <v>13</v>
      </c>
      <c r="N19" s="144">
        <v>14</v>
      </c>
      <c r="O19" s="144">
        <v>15</v>
      </c>
      <c r="P19" s="348">
        <v>16</v>
      </c>
      <c r="Q19" s="348">
        <v>17</v>
      </c>
      <c r="R19" s="144">
        <v>18</v>
      </c>
      <c r="S19" s="144">
        <v>19</v>
      </c>
      <c r="T19" s="442">
        <f>S19+1</f>
        <v>20</v>
      </c>
      <c r="U19" s="442"/>
    </row>
    <row r="20" spans="1:21" ht="31.5">
      <c r="A20" s="239"/>
      <c r="B20" s="240" t="s">
        <v>170</v>
      </c>
      <c r="C20" s="241" t="s">
        <v>945</v>
      </c>
      <c r="D20" s="247" t="str">
        <f t="shared" ref="D20:J20" si="0">D26</f>
        <v>нд</v>
      </c>
      <c r="E20" s="247">
        <f t="shared" si="0"/>
        <v>454.68399999999997</v>
      </c>
      <c r="F20" s="247" t="s">
        <v>945</v>
      </c>
      <c r="G20" s="247">
        <f t="shared" si="0"/>
        <v>246.84800000000001</v>
      </c>
      <c r="H20" s="247" t="str">
        <f t="shared" si="0"/>
        <v>нд</v>
      </c>
      <c r="I20" s="247">
        <f t="shared" si="0"/>
        <v>207.83600000000001</v>
      </c>
      <c r="J20" s="247" t="str">
        <f t="shared" si="0"/>
        <v>нд</v>
      </c>
      <c r="K20" s="247">
        <f>K26</f>
        <v>146.34</v>
      </c>
      <c r="L20" s="247" t="str">
        <f>L26</f>
        <v>нд</v>
      </c>
      <c r="M20" s="247">
        <f>M26</f>
        <v>0</v>
      </c>
      <c r="N20" s="247" t="str">
        <f>N26</f>
        <v>нд</v>
      </c>
      <c r="O20" s="247">
        <f>O26</f>
        <v>207.83600000000001</v>
      </c>
      <c r="P20" s="241" t="s">
        <v>945</v>
      </c>
      <c r="Q20" s="247">
        <f>Q26</f>
        <v>-146.34</v>
      </c>
      <c r="R20" s="241" t="s">
        <v>945</v>
      </c>
      <c r="S20" s="353">
        <f>S26</f>
        <v>-1</v>
      </c>
      <c r="T20" s="229"/>
      <c r="U20" s="230"/>
    </row>
    <row r="21" spans="1:21" ht="31.5">
      <c r="A21" s="239" t="s">
        <v>946</v>
      </c>
      <c r="B21" s="240" t="s">
        <v>947</v>
      </c>
      <c r="C21" s="241" t="s">
        <v>945</v>
      </c>
      <c r="D21" s="241" t="s">
        <v>945</v>
      </c>
      <c r="E21" s="247" t="s">
        <v>945</v>
      </c>
      <c r="F21" s="247" t="s">
        <v>945</v>
      </c>
      <c r="G21" s="247" t="s">
        <v>945</v>
      </c>
      <c r="H21" s="241" t="s">
        <v>945</v>
      </c>
      <c r="I21" s="247" t="s">
        <v>945</v>
      </c>
      <c r="J21" s="241" t="s">
        <v>945</v>
      </c>
      <c r="K21" s="247" t="s">
        <v>945</v>
      </c>
      <c r="L21" s="241" t="s">
        <v>945</v>
      </c>
      <c r="M21" s="247" t="s">
        <v>945</v>
      </c>
      <c r="N21" s="241" t="s">
        <v>945</v>
      </c>
      <c r="O21" s="247" t="s">
        <v>945</v>
      </c>
      <c r="P21" s="241" t="s">
        <v>945</v>
      </c>
      <c r="Q21" s="241" t="s">
        <v>945</v>
      </c>
      <c r="R21" s="241" t="s">
        <v>945</v>
      </c>
      <c r="S21" s="353" t="s">
        <v>945</v>
      </c>
      <c r="T21" s="229"/>
      <c r="U21" s="230"/>
    </row>
    <row r="22" spans="1:21" ht="31.5">
      <c r="A22" s="239" t="s">
        <v>948</v>
      </c>
      <c r="B22" s="240" t="s">
        <v>949</v>
      </c>
      <c r="C22" s="241" t="s">
        <v>945</v>
      </c>
      <c r="D22" s="241" t="s">
        <v>945</v>
      </c>
      <c r="E22" s="247" t="s">
        <v>945</v>
      </c>
      <c r="F22" s="247" t="s">
        <v>945</v>
      </c>
      <c r="G22" s="247" t="s">
        <v>945</v>
      </c>
      <c r="H22" s="241" t="s">
        <v>945</v>
      </c>
      <c r="I22" s="247" t="s">
        <v>945</v>
      </c>
      <c r="J22" s="241" t="s">
        <v>945</v>
      </c>
      <c r="K22" s="247" t="s">
        <v>945</v>
      </c>
      <c r="L22" s="241" t="s">
        <v>945</v>
      </c>
      <c r="M22" s="247" t="s">
        <v>945</v>
      </c>
      <c r="N22" s="241" t="s">
        <v>945</v>
      </c>
      <c r="O22" s="247" t="s">
        <v>945</v>
      </c>
      <c r="P22" s="241" t="s">
        <v>945</v>
      </c>
      <c r="Q22" s="241" t="s">
        <v>945</v>
      </c>
      <c r="R22" s="241" t="s">
        <v>945</v>
      </c>
      <c r="S22" s="353" t="s">
        <v>945</v>
      </c>
      <c r="T22" s="229"/>
      <c r="U22" s="230"/>
    </row>
    <row r="23" spans="1:21" ht="78.75">
      <c r="A23" s="239" t="s">
        <v>950</v>
      </c>
      <c r="B23" s="240" t="s">
        <v>951</v>
      </c>
      <c r="C23" s="241" t="s">
        <v>945</v>
      </c>
      <c r="D23" s="241" t="s">
        <v>945</v>
      </c>
      <c r="E23" s="247" t="s">
        <v>945</v>
      </c>
      <c r="F23" s="247" t="s">
        <v>945</v>
      </c>
      <c r="G23" s="247" t="s">
        <v>945</v>
      </c>
      <c r="H23" s="241" t="s">
        <v>945</v>
      </c>
      <c r="I23" s="247" t="s">
        <v>945</v>
      </c>
      <c r="J23" s="241" t="s">
        <v>945</v>
      </c>
      <c r="K23" s="247" t="s">
        <v>945</v>
      </c>
      <c r="L23" s="241" t="s">
        <v>945</v>
      </c>
      <c r="M23" s="247" t="s">
        <v>945</v>
      </c>
      <c r="N23" s="241" t="s">
        <v>945</v>
      </c>
      <c r="O23" s="247" t="s">
        <v>945</v>
      </c>
      <c r="P23" s="241" t="s">
        <v>945</v>
      </c>
      <c r="Q23" s="241" t="s">
        <v>945</v>
      </c>
      <c r="R23" s="241" t="s">
        <v>945</v>
      </c>
      <c r="S23" s="353" t="s">
        <v>945</v>
      </c>
      <c r="T23" s="229"/>
      <c r="U23" s="230"/>
    </row>
    <row r="24" spans="1:21" ht="31.5">
      <c r="A24" s="239" t="s">
        <v>952</v>
      </c>
      <c r="B24" s="240" t="s">
        <v>953</v>
      </c>
      <c r="C24" s="241" t="s">
        <v>945</v>
      </c>
      <c r="D24" s="241" t="s">
        <v>945</v>
      </c>
      <c r="E24" s="247" t="s">
        <v>945</v>
      </c>
      <c r="F24" s="247" t="s">
        <v>945</v>
      </c>
      <c r="G24" s="247" t="s">
        <v>945</v>
      </c>
      <c r="H24" s="241" t="s">
        <v>945</v>
      </c>
      <c r="I24" s="247" t="s">
        <v>945</v>
      </c>
      <c r="J24" s="241" t="s">
        <v>945</v>
      </c>
      <c r="K24" s="247" t="s">
        <v>945</v>
      </c>
      <c r="L24" s="241" t="s">
        <v>945</v>
      </c>
      <c r="M24" s="247" t="s">
        <v>945</v>
      </c>
      <c r="N24" s="241" t="s">
        <v>945</v>
      </c>
      <c r="O24" s="247" t="s">
        <v>945</v>
      </c>
      <c r="P24" s="241" t="s">
        <v>945</v>
      </c>
      <c r="Q24" s="241" t="s">
        <v>945</v>
      </c>
      <c r="R24" s="241" t="s">
        <v>945</v>
      </c>
      <c r="S24" s="353" t="s">
        <v>945</v>
      </c>
      <c r="T24" s="229"/>
      <c r="U24" s="230"/>
    </row>
    <row r="25" spans="1:21" ht="47.25">
      <c r="A25" s="239" t="s">
        <v>954</v>
      </c>
      <c r="B25" s="240" t="s">
        <v>955</v>
      </c>
      <c r="C25" s="241" t="s">
        <v>945</v>
      </c>
      <c r="D25" s="241" t="s">
        <v>945</v>
      </c>
      <c r="E25" s="247" t="s">
        <v>945</v>
      </c>
      <c r="F25" s="247" t="s">
        <v>945</v>
      </c>
      <c r="G25" s="247" t="s">
        <v>945</v>
      </c>
      <c r="H25" s="241" t="s">
        <v>945</v>
      </c>
      <c r="I25" s="247" t="s">
        <v>945</v>
      </c>
      <c r="J25" s="241" t="s">
        <v>945</v>
      </c>
      <c r="K25" s="247" t="s">
        <v>945</v>
      </c>
      <c r="L25" s="241" t="s">
        <v>945</v>
      </c>
      <c r="M25" s="247" t="s">
        <v>945</v>
      </c>
      <c r="N25" s="241" t="s">
        <v>945</v>
      </c>
      <c r="O25" s="247" t="s">
        <v>945</v>
      </c>
      <c r="P25" s="241" t="s">
        <v>945</v>
      </c>
      <c r="Q25" s="241" t="s">
        <v>945</v>
      </c>
      <c r="R25" s="241" t="s">
        <v>945</v>
      </c>
      <c r="S25" s="353" t="s">
        <v>945</v>
      </c>
      <c r="T25" s="229"/>
      <c r="U25" s="230"/>
    </row>
    <row r="26" spans="1:21" ht="31.5">
      <c r="A26" s="239" t="s">
        <v>956</v>
      </c>
      <c r="B26" s="242" t="s">
        <v>957</v>
      </c>
      <c r="C26" s="241" t="s">
        <v>945</v>
      </c>
      <c r="D26" s="241" t="s">
        <v>945</v>
      </c>
      <c r="E26" s="247">
        <f t="shared" ref="E26:K26" si="1">E43</f>
        <v>454.68399999999997</v>
      </c>
      <c r="F26" s="247" t="str">
        <f t="shared" si="1"/>
        <v>нд</v>
      </c>
      <c r="G26" s="247">
        <f t="shared" ref="G26" si="2">G43</f>
        <v>246.84800000000001</v>
      </c>
      <c r="H26" s="247" t="str">
        <f t="shared" si="1"/>
        <v>нд</v>
      </c>
      <c r="I26" s="247">
        <f t="shared" ref="I26" si="3">I43</f>
        <v>207.83600000000001</v>
      </c>
      <c r="J26" s="247" t="str">
        <f t="shared" si="1"/>
        <v>нд</v>
      </c>
      <c r="K26" s="247">
        <f t="shared" si="1"/>
        <v>146.34</v>
      </c>
      <c r="L26" s="241" t="s">
        <v>945</v>
      </c>
      <c r="M26" s="247">
        <f>M43</f>
        <v>0</v>
      </c>
      <c r="N26" s="247" t="str">
        <f>N43</f>
        <v>нд</v>
      </c>
      <c r="O26" s="247">
        <f>O43</f>
        <v>207.83600000000001</v>
      </c>
      <c r="P26" s="241" t="s">
        <v>945</v>
      </c>
      <c r="Q26" s="247">
        <f>Q43</f>
        <v>-146.34</v>
      </c>
      <c r="R26" s="241" t="s">
        <v>945</v>
      </c>
      <c r="S26" s="353">
        <f>S43</f>
        <v>-1</v>
      </c>
      <c r="T26" s="229"/>
      <c r="U26" s="230"/>
    </row>
    <row r="27" spans="1:21">
      <c r="A27" s="239" t="s">
        <v>958</v>
      </c>
      <c r="B27" s="240" t="s">
        <v>959</v>
      </c>
      <c r="C27" s="241" t="s">
        <v>945</v>
      </c>
      <c r="D27" s="241" t="s">
        <v>945</v>
      </c>
      <c r="E27" s="241" t="s">
        <v>945</v>
      </c>
      <c r="F27" s="247" t="s">
        <v>945</v>
      </c>
      <c r="G27" s="247" t="s">
        <v>945</v>
      </c>
      <c r="H27" s="241" t="s">
        <v>945</v>
      </c>
      <c r="I27" s="247" t="s">
        <v>945</v>
      </c>
      <c r="J27" s="241" t="s">
        <v>945</v>
      </c>
      <c r="K27" s="241" t="s">
        <v>945</v>
      </c>
      <c r="L27" s="241" t="s">
        <v>945</v>
      </c>
      <c r="M27" s="241" t="s">
        <v>945</v>
      </c>
      <c r="N27" s="241" t="s">
        <v>945</v>
      </c>
      <c r="O27" s="247" t="s">
        <v>945</v>
      </c>
      <c r="P27" s="241" t="s">
        <v>945</v>
      </c>
      <c r="Q27" s="241" t="s">
        <v>945</v>
      </c>
      <c r="R27" s="241" t="s">
        <v>945</v>
      </c>
      <c r="S27" s="353" t="s">
        <v>945</v>
      </c>
      <c r="T27" s="229"/>
      <c r="U27" s="230"/>
    </row>
    <row r="28" spans="1:21" ht="31.5" hidden="1">
      <c r="A28" s="239" t="s">
        <v>175</v>
      </c>
      <c r="B28" s="240" t="s">
        <v>960</v>
      </c>
      <c r="C28" s="241" t="s">
        <v>945</v>
      </c>
      <c r="D28" s="241" t="s">
        <v>945</v>
      </c>
      <c r="E28" s="241" t="s">
        <v>945</v>
      </c>
      <c r="F28" s="247" t="s">
        <v>945</v>
      </c>
      <c r="G28" s="247" t="s">
        <v>945</v>
      </c>
      <c r="H28" s="241" t="s">
        <v>945</v>
      </c>
      <c r="I28" s="247" t="s">
        <v>945</v>
      </c>
      <c r="J28" s="241" t="s">
        <v>945</v>
      </c>
      <c r="K28" s="241" t="s">
        <v>945</v>
      </c>
      <c r="L28" s="241" t="s">
        <v>945</v>
      </c>
      <c r="M28" s="241" t="s">
        <v>945</v>
      </c>
      <c r="N28" s="241" t="s">
        <v>945</v>
      </c>
      <c r="O28" s="247" t="s">
        <v>945</v>
      </c>
      <c r="P28" s="241" t="s">
        <v>945</v>
      </c>
      <c r="Q28" s="241" t="s">
        <v>945</v>
      </c>
      <c r="R28" s="241" t="s">
        <v>945</v>
      </c>
      <c r="S28" s="353" t="s">
        <v>945</v>
      </c>
      <c r="T28" s="229"/>
      <c r="U28" s="230"/>
    </row>
    <row r="29" spans="1:21" ht="47.25" hidden="1">
      <c r="A29" s="239" t="s">
        <v>177</v>
      </c>
      <c r="B29" s="240" t="s">
        <v>961</v>
      </c>
      <c r="C29" s="241" t="s">
        <v>945</v>
      </c>
      <c r="D29" s="241" t="s">
        <v>945</v>
      </c>
      <c r="E29" s="241" t="s">
        <v>945</v>
      </c>
      <c r="F29" s="247" t="s">
        <v>945</v>
      </c>
      <c r="G29" s="247" t="s">
        <v>945</v>
      </c>
      <c r="H29" s="241" t="s">
        <v>945</v>
      </c>
      <c r="I29" s="247" t="s">
        <v>945</v>
      </c>
      <c r="J29" s="241" t="s">
        <v>945</v>
      </c>
      <c r="K29" s="241" t="s">
        <v>945</v>
      </c>
      <c r="L29" s="241" t="s">
        <v>945</v>
      </c>
      <c r="M29" s="241" t="s">
        <v>945</v>
      </c>
      <c r="N29" s="241" t="s">
        <v>945</v>
      </c>
      <c r="O29" s="247" t="s">
        <v>945</v>
      </c>
      <c r="P29" s="241" t="s">
        <v>945</v>
      </c>
      <c r="Q29" s="241" t="s">
        <v>945</v>
      </c>
      <c r="R29" s="241" t="s">
        <v>945</v>
      </c>
      <c r="S29" s="353" t="s">
        <v>945</v>
      </c>
      <c r="T29" s="229"/>
      <c r="U29" s="230"/>
    </row>
    <row r="30" spans="1:21" ht="47.25" hidden="1">
      <c r="A30" s="239" t="s">
        <v>190</v>
      </c>
      <c r="B30" s="240" t="s">
        <v>962</v>
      </c>
      <c r="C30" s="241" t="s">
        <v>945</v>
      </c>
      <c r="D30" s="241" t="s">
        <v>945</v>
      </c>
      <c r="E30" s="241" t="s">
        <v>945</v>
      </c>
      <c r="F30" s="247" t="s">
        <v>945</v>
      </c>
      <c r="G30" s="247" t="s">
        <v>945</v>
      </c>
      <c r="H30" s="241" t="s">
        <v>945</v>
      </c>
      <c r="I30" s="247" t="s">
        <v>945</v>
      </c>
      <c r="J30" s="241" t="s">
        <v>945</v>
      </c>
      <c r="K30" s="241" t="s">
        <v>945</v>
      </c>
      <c r="L30" s="241" t="s">
        <v>945</v>
      </c>
      <c r="M30" s="241" t="s">
        <v>945</v>
      </c>
      <c r="N30" s="241" t="s">
        <v>945</v>
      </c>
      <c r="O30" s="247" t="s">
        <v>945</v>
      </c>
      <c r="P30" s="241" t="s">
        <v>945</v>
      </c>
      <c r="Q30" s="241" t="s">
        <v>945</v>
      </c>
      <c r="R30" s="241" t="s">
        <v>945</v>
      </c>
      <c r="S30" s="353" t="s">
        <v>945</v>
      </c>
      <c r="T30" s="229"/>
      <c r="U30" s="230"/>
    </row>
    <row r="31" spans="1:21" ht="63" hidden="1">
      <c r="A31" s="239" t="s">
        <v>191</v>
      </c>
      <c r="B31" s="240" t="s">
        <v>963</v>
      </c>
      <c r="C31" s="241" t="s">
        <v>945</v>
      </c>
      <c r="D31" s="241" t="s">
        <v>945</v>
      </c>
      <c r="E31" s="241" t="s">
        <v>945</v>
      </c>
      <c r="F31" s="247" t="s">
        <v>945</v>
      </c>
      <c r="G31" s="247" t="s">
        <v>945</v>
      </c>
      <c r="H31" s="241" t="s">
        <v>945</v>
      </c>
      <c r="I31" s="247" t="s">
        <v>945</v>
      </c>
      <c r="J31" s="241" t="s">
        <v>945</v>
      </c>
      <c r="K31" s="241" t="s">
        <v>945</v>
      </c>
      <c r="L31" s="241" t="s">
        <v>945</v>
      </c>
      <c r="M31" s="241" t="s">
        <v>945</v>
      </c>
      <c r="N31" s="241" t="s">
        <v>945</v>
      </c>
      <c r="O31" s="247" t="s">
        <v>945</v>
      </c>
      <c r="P31" s="241" t="s">
        <v>945</v>
      </c>
      <c r="Q31" s="241" t="s">
        <v>945</v>
      </c>
      <c r="R31" s="241" t="s">
        <v>945</v>
      </c>
      <c r="S31" s="353" t="s">
        <v>945</v>
      </c>
      <c r="T31" s="229"/>
      <c r="U31" s="230"/>
    </row>
    <row r="32" spans="1:21" ht="109.15" hidden="1" customHeight="1">
      <c r="A32" s="239" t="s">
        <v>964</v>
      </c>
      <c r="B32" s="240" t="s">
        <v>965</v>
      </c>
      <c r="C32" s="241" t="s">
        <v>945</v>
      </c>
      <c r="D32" s="241" t="s">
        <v>945</v>
      </c>
      <c r="E32" s="241" t="s">
        <v>945</v>
      </c>
      <c r="F32" s="247" t="s">
        <v>945</v>
      </c>
      <c r="G32" s="247" t="s">
        <v>945</v>
      </c>
      <c r="H32" s="241" t="s">
        <v>945</v>
      </c>
      <c r="I32" s="247" t="s">
        <v>945</v>
      </c>
      <c r="J32" s="241" t="s">
        <v>945</v>
      </c>
      <c r="K32" s="241" t="s">
        <v>945</v>
      </c>
      <c r="L32" s="241" t="s">
        <v>945</v>
      </c>
      <c r="M32" s="241" t="s">
        <v>945</v>
      </c>
      <c r="N32" s="241" t="s">
        <v>945</v>
      </c>
      <c r="O32" s="247" t="s">
        <v>945</v>
      </c>
      <c r="P32" s="241" t="s">
        <v>945</v>
      </c>
      <c r="Q32" s="241" t="s">
        <v>945</v>
      </c>
      <c r="R32" s="241" t="s">
        <v>945</v>
      </c>
      <c r="S32" s="353" t="s">
        <v>945</v>
      </c>
      <c r="T32" s="229"/>
      <c r="U32" s="230"/>
    </row>
    <row r="33" spans="1:21" ht="47.25" hidden="1">
      <c r="A33" s="239" t="s">
        <v>193</v>
      </c>
      <c r="B33" s="240" t="s">
        <v>966</v>
      </c>
      <c r="C33" s="241" t="s">
        <v>945</v>
      </c>
      <c r="D33" s="241" t="s">
        <v>945</v>
      </c>
      <c r="E33" s="241" t="s">
        <v>945</v>
      </c>
      <c r="F33" s="247" t="s">
        <v>945</v>
      </c>
      <c r="G33" s="247" t="s">
        <v>945</v>
      </c>
      <c r="H33" s="241" t="s">
        <v>945</v>
      </c>
      <c r="I33" s="247" t="s">
        <v>945</v>
      </c>
      <c r="J33" s="241" t="s">
        <v>945</v>
      </c>
      <c r="K33" s="241" t="s">
        <v>945</v>
      </c>
      <c r="L33" s="241" t="s">
        <v>945</v>
      </c>
      <c r="M33" s="241" t="s">
        <v>945</v>
      </c>
      <c r="N33" s="241" t="s">
        <v>945</v>
      </c>
      <c r="O33" s="247" t="s">
        <v>945</v>
      </c>
      <c r="P33" s="241" t="s">
        <v>945</v>
      </c>
      <c r="Q33" s="241" t="s">
        <v>945</v>
      </c>
      <c r="R33" s="241" t="s">
        <v>945</v>
      </c>
      <c r="S33" s="353" t="s">
        <v>945</v>
      </c>
      <c r="T33" s="229"/>
      <c r="U33" s="230"/>
    </row>
    <row r="34" spans="1:21" ht="78.75" hidden="1">
      <c r="A34" s="239" t="s">
        <v>194</v>
      </c>
      <c r="B34" s="240" t="s">
        <v>967</v>
      </c>
      <c r="C34" s="241" t="s">
        <v>945</v>
      </c>
      <c r="D34" s="241" t="s">
        <v>945</v>
      </c>
      <c r="E34" s="241" t="s">
        <v>945</v>
      </c>
      <c r="F34" s="247" t="s">
        <v>945</v>
      </c>
      <c r="G34" s="247" t="s">
        <v>945</v>
      </c>
      <c r="H34" s="241" t="s">
        <v>945</v>
      </c>
      <c r="I34" s="247" t="s">
        <v>945</v>
      </c>
      <c r="J34" s="241" t="s">
        <v>945</v>
      </c>
      <c r="K34" s="241" t="s">
        <v>945</v>
      </c>
      <c r="L34" s="241" t="s">
        <v>945</v>
      </c>
      <c r="M34" s="241" t="s">
        <v>945</v>
      </c>
      <c r="N34" s="241" t="s">
        <v>945</v>
      </c>
      <c r="O34" s="247" t="s">
        <v>945</v>
      </c>
      <c r="P34" s="241" t="s">
        <v>945</v>
      </c>
      <c r="Q34" s="241" t="s">
        <v>945</v>
      </c>
      <c r="R34" s="241" t="s">
        <v>945</v>
      </c>
      <c r="S34" s="353" t="s">
        <v>945</v>
      </c>
      <c r="T34" s="229"/>
      <c r="U34" s="230"/>
    </row>
    <row r="35" spans="1:21" ht="47.25" hidden="1">
      <c r="A35" s="239" t="s">
        <v>204</v>
      </c>
      <c r="B35" s="240" t="s">
        <v>969</v>
      </c>
      <c r="C35" s="241" t="s">
        <v>945</v>
      </c>
      <c r="D35" s="241" t="s">
        <v>945</v>
      </c>
      <c r="E35" s="241" t="s">
        <v>945</v>
      </c>
      <c r="F35" s="247" t="s">
        <v>945</v>
      </c>
      <c r="G35" s="247" t="s">
        <v>945</v>
      </c>
      <c r="H35" s="241" t="s">
        <v>945</v>
      </c>
      <c r="I35" s="247" t="s">
        <v>945</v>
      </c>
      <c r="J35" s="241" t="s">
        <v>945</v>
      </c>
      <c r="K35" s="241" t="s">
        <v>945</v>
      </c>
      <c r="L35" s="241" t="s">
        <v>945</v>
      </c>
      <c r="M35" s="241" t="s">
        <v>945</v>
      </c>
      <c r="N35" s="241" t="s">
        <v>945</v>
      </c>
      <c r="O35" s="247" t="s">
        <v>945</v>
      </c>
      <c r="P35" s="241" t="s">
        <v>945</v>
      </c>
      <c r="Q35" s="241" t="s">
        <v>945</v>
      </c>
      <c r="R35" s="241" t="s">
        <v>945</v>
      </c>
      <c r="S35" s="353" t="s">
        <v>945</v>
      </c>
      <c r="T35" s="229"/>
      <c r="U35" s="230"/>
    </row>
    <row r="36" spans="1:21" ht="47.25" hidden="1">
      <c r="A36" s="239" t="s">
        <v>205</v>
      </c>
      <c r="B36" s="240" t="s">
        <v>970</v>
      </c>
      <c r="C36" s="241" t="s">
        <v>945</v>
      </c>
      <c r="D36" s="241" t="s">
        <v>945</v>
      </c>
      <c r="E36" s="241" t="s">
        <v>945</v>
      </c>
      <c r="F36" s="247" t="s">
        <v>945</v>
      </c>
      <c r="G36" s="247" t="s">
        <v>945</v>
      </c>
      <c r="H36" s="241" t="s">
        <v>945</v>
      </c>
      <c r="I36" s="247" t="s">
        <v>945</v>
      </c>
      <c r="J36" s="241" t="s">
        <v>945</v>
      </c>
      <c r="K36" s="241" t="s">
        <v>945</v>
      </c>
      <c r="L36" s="241" t="s">
        <v>945</v>
      </c>
      <c r="M36" s="241" t="s">
        <v>945</v>
      </c>
      <c r="N36" s="241" t="s">
        <v>945</v>
      </c>
      <c r="O36" s="247" t="s">
        <v>945</v>
      </c>
      <c r="P36" s="241" t="s">
        <v>945</v>
      </c>
      <c r="Q36" s="241" t="s">
        <v>945</v>
      </c>
      <c r="R36" s="241" t="s">
        <v>945</v>
      </c>
      <c r="S36" s="353" t="s">
        <v>945</v>
      </c>
      <c r="T36" s="229"/>
      <c r="U36" s="230"/>
    </row>
    <row r="37" spans="1:21" ht="63" hidden="1">
      <c r="A37" s="239" t="s">
        <v>971</v>
      </c>
      <c r="B37" s="240" t="s">
        <v>972</v>
      </c>
      <c r="C37" s="241" t="s">
        <v>945</v>
      </c>
      <c r="D37" s="241" t="s">
        <v>945</v>
      </c>
      <c r="E37" s="241" t="s">
        <v>945</v>
      </c>
      <c r="F37" s="247" t="s">
        <v>945</v>
      </c>
      <c r="G37" s="247" t="s">
        <v>945</v>
      </c>
      <c r="H37" s="241" t="s">
        <v>945</v>
      </c>
      <c r="I37" s="247" t="s">
        <v>945</v>
      </c>
      <c r="J37" s="241" t="s">
        <v>945</v>
      </c>
      <c r="K37" s="241" t="s">
        <v>945</v>
      </c>
      <c r="L37" s="241" t="s">
        <v>945</v>
      </c>
      <c r="M37" s="241" t="s">
        <v>945</v>
      </c>
      <c r="N37" s="241" t="s">
        <v>945</v>
      </c>
      <c r="O37" s="247" t="s">
        <v>945</v>
      </c>
      <c r="P37" s="241" t="s">
        <v>945</v>
      </c>
      <c r="Q37" s="241" t="s">
        <v>945</v>
      </c>
      <c r="R37" s="241" t="s">
        <v>945</v>
      </c>
      <c r="S37" s="353" t="s">
        <v>945</v>
      </c>
      <c r="T37" s="229"/>
      <c r="U37" s="230"/>
    </row>
    <row r="38" spans="1:21" ht="94.5" hidden="1">
      <c r="A38" s="239" t="s">
        <v>216</v>
      </c>
      <c r="B38" s="240" t="s">
        <v>977</v>
      </c>
      <c r="C38" s="241" t="s">
        <v>945</v>
      </c>
      <c r="D38" s="241" t="s">
        <v>945</v>
      </c>
      <c r="E38" s="241" t="s">
        <v>945</v>
      </c>
      <c r="F38" s="247" t="s">
        <v>945</v>
      </c>
      <c r="G38" s="247" t="s">
        <v>945</v>
      </c>
      <c r="H38" s="241" t="s">
        <v>945</v>
      </c>
      <c r="I38" s="247" t="s">
        <v>945</v>
      </c>
      <c r="J38" s="241" t="s">
        <v>945</v>
      </c>
      <c r="K38" s="241" t="s">
        <v>945</v>
      </c>
      <c r="L38" s="241" t="s">
        <v>945</v>
      </c>
      <c r="M38" s="241" t="s">
        <v>945</v>
      </c>
      <c r="N38" s="241" t="s">
        <v>945</v>
      </c>
      <c r="O38" s="247" t="s">
        <v>945</v>
      </c>
      <c r="P38" s="241" t="s">
        <v>945</v>
      </c>
      <c r="Q38" s="241" t="s">
        <v>945</v>
      </c>
      <c r="R38" s="241" t="s">
        <v>945</v>
      </c>
      <c r="S38" s="353" t="s">
        <v>945</v>
      </c>
      <c r="T38" s="229"/>
      <c r="U38" s="230"/>
    </row>
    <row r="39" spans="1:21" ht="78.75" hidden="1">
      <c r="A39" s="239" t="s">
        <v>978</v>
      </c>
      <c r="B39" s="240" t="s">
        <v>979</v>
      </c>
      <c r="C39" s="241" t="s">
        <v>945</v>
      </c>
      <c r="D39" s="241" t="s">
        <v>945</v>
      </c>
      <c r="E39" s="241" t="s">
        <v>945</v>
      </c>
      <c r="F39" s="247" t="s">
        <v>945</v>
      </c>
      <c r="G39" s="247" t="s">
        <v>945</v>
      </c>
      <c r="H39" s="241" t="s">
        <v>945</v>
      </c>
      <c r="I39" s="247" t="s">
        <v>945</v>
      </c>
      <c r="J39" s="241" t="s">
        <v>945</v>
      </c>
      <c r="K39" s="241" t="s">
        <v>945</v>
      </c>
      <c r="L39" s="241" t="s">
        <v>945</v>
      </c>
      <c r="M39" s="241" t="s">
        <v>945</v>
      </c>
      <c r="N39" s="241" t="s">
        <v>945</v>
      </c>
      <c r="O39" s="247" t="s">
        <v>945</v>
      </c>
      <c r="P39" s="241" t="s">
        <v>945</v>
      </c>
      <c r="Q39" s="241" t="s">
        <v>945</v>
      </c>
      <c r="R39" s="241" t="s">
        <v>945</v>
      </c>
      <c r="S39" s="353" t="s">
        <v>945</v>
      </c>
      <c r="T39" s="229"/>
      <c r="U39" s="230"/>
    </row>
    <row r="40" spans="1:21" ht="78.75" hidden="1">
      <c r="A40" s="239" t="s">
        <v>980</v>
      </c>
      <c r="B40" s="240" t="s">
        <v>981</v>
      </c>
      <c r="C40" s="241" t="s">
        <v>945</v>
      </c>
      <c r="D40" s="241" t="s">
        <v>945</v>
      </c>
      <c r="E40" s="241" t="s">
        <v>945</v>
      </c>
      <c r="F40" s="247" t="s">
        <v>945</v>
      </c>
      <c r="G40" s="247" t="s">
        <v>945</v>
      </c>
      <c r="H40" s="241" t="s">
        <v>945</v>
      </c>
      <c r="I40" s="247" t="s">
        <v>945</v>
      </c>
      <c r="J40" s="241" t="s">
        <v>945</v>
      </c>
      <c r="K40" s="241" t="s">
        <v>945</v>
      </c>
      <c r="L40" s="241" t="s">
        <v>945</v>
      </c>
      <c r="M40" s="241" t="s">
        <v>945</v>
      </c>
      <c r="N40" s="241" t="s">
        <v>945</v>
      </c>
      <c r="O40" s="247" t="s">
        <v>945</v>
      </c>
      <c r="P40" s="241" t="s">
        <v>945</v>
      </c>
      <c r="Q40" s="241" t="s">
        <v>945</v>
      </c>
      <c r="R40" s="241" t="s">
        <v>945</v>
      </c>
      <c r="S40" s="353" t="s">
        <v>945</v>
      </c>
      <c r="T40" s="229"/>
      <c r="U40" s="230"/>
    </row>
    <row r="41" spans="1:21" ht="47.25" hidden="1">
      <c r="A41" s="239" t="s">
        <v>217</v>
      </c>
      <c r="B41" s="240" t="s">
        <v>982</v>
      </c>
      <c r="C41" s="241" t="s">
        <v>945</v>
      </c>
      <c r="D41" s="241" t="s">
        <v>945</v>
      </c>
      <c r="E41" s="241" t="s">
        <v>945</v>
      </c>
      <c r="F41" s="247" t="s">
        <v>945</v>
      </c>
      <c r="G41" s="247" t="s">
        <v>945</v>
      </c>
      <c r="H41" s="241" t="s">
        <v>945</v>
      </c>
      <c r="I41" s="247" t="s">
        <v>945</v>
      </c>
      <c r="J41" s="241" t="s">
        <v>945</v>
      </c>
      <c r="K41" s="241" t="s">
        <v>945</v>
      </c>
      <c r="L41" s="241" t="s">
        <v>945</v>
      </c>
      <c r="M41" s="241" t="s">
        <v>945</v>
      </c>
      <c r="N41" s="241" t="s">
        <v>945</v>
      </c>
      <c r="O41" s="247" t="s">
        <v>945</v>
      </c>
      <c r="P41" s="241" t="s">
        <v>945</v>
      </c>
      <c r="Q41" s="241" t="s">
        <v>945</v>
      </c>
      <c r="R41" s="241" t="s">
        <v>945</v>
      </c>
      <c r="S41" s="353" t="s">
        <v>945</v>
      </c>
      <c r="T41" s="229"/>
      <c r="U41" s="230"/>
    </row>
    <row r="42" spans="1:21" ht="47.25" hidden="1">
      <c r="A42" s="239" t="s">
        <v>286</v>
      </c>
      <c r="B42" s="240" t="s">
        <v>983</v>
      </c>
      <c r="C42" s="241" t="s">
        <v>945</v>
      </c>
      <c r="D42" s="241" t="s">
        <v>945</v>
      </c>
      <c r="E42" s="241" t="s">
        <v>945</v>
      </c>
      <c r="F42" s="247" t="s">
        <v>945</v>
      </c>
      <c r="G42" s="247" t="s">
        <v>945</v>
      </c>
      <c r="H42" s="241" t="s">
        <v>945</v>
      </c>
      <c r="I42" s="247" t="s">
        <v>945</v>
      </c>
      <c r="J42" s="241" t="s">
        <v>945</v>
      </c>
      <c r="K42" s="241" t="s">
        <v>945</v>
      </c>
      <c r="L42" s="241" t="s">
        <v>945</v>
      </c>
      <c r="M42" s="241" t="s">
        <v>945</v>
      </c>
      <c r="N42" s="241" t="s">
        <v>945</v>
      </c>
      <c r="O42" s="247" t="s">
        <v>945</v>
      </c>
      <c r="P42" s="241" t="s">
        <v>945</v>
      </c>
      <c r="Q42" s="241" t="s">
        <v>945</v>
      </c>
      <c r="R42" s="241" t="s">
        <v>945</v>
      </c>
      <c r="S42" s="353" t="s">
        <v>945</v>
      </c>
      <c r="T42" s="229"/>
      <c r="U42" s="230"/>
    </row>
    <row r="43" spans="1:21" ht="31.5">
      <c r="A43" s="239" t="s">
        <v>288</v>
      </c>
      <c r="B43" s="242" t="s">
        <v>984</v>
      </c>
      <c r="C43" s="241"/>
      <c r="D43" s="241" t="s">
        <v>945</v>
      </c>
      <c r="E43" s="247">
        <f>E44+E45+E46</f>
        <v>454.68399999999997</v>
      </c>
      <c r="F43" s="247" t="s">
        <v>945</v>
      </c>
      <c r="G43" s="247">
        <f>G44+G45+G46</f>
        <v>246.84800000000001</v>
      </c>
      <c r="H43" s="241" t="s">
        <v>945</v>
      </c>
      <c r="I43" s="247">
        <f>I44+I45+I46</f>
        <v>207.83600000000001</v>
      </c>
      <c r="J43" s="241" t="s">
        <v>945</v>
      </c>
      <c r="K43" s="246">
        <f>K44+K45+K46</f>
        <v>146.34</v>
      </c>
      <c r="L43" s="241" t="s">
        <v>945</v>
      </c>
      <c r="M43" s="247">
        <f>M44+M45+M46</f>
        <v>0</v>
      </c>
      <c r="N43" s="241" t="s">
        <v>945</v>
      </c>
      <c r="O43" s="247">
        <f>O44+O45+O46</f>
        <v>207.83600000000001</v>
      </c>
      <c r="P43" s="247" t="s">
        <v>945</v>
      </c>
      <c r="Q43" s="247">
        <f t="shared" ref="Q43:Q45" si="4">M43-K43</f>
        <v>-146.34</v>
      </c>
      <c r="R43" s="241" t="s">
        <v>945</v>
      </c>
      <c r="S43" s="353">
        <f t="shared" ref="S43:S45" si="5">M43/K43-1</f>
        <v>-1</v>
      </c>
      <c r="T43" s="229"/>
      <c r="U43" s="230"/>
    </row>
    <row r="44" spans="1:21" ht="47.25">
      <c r="A44" s="239" t="s">
        <v>985</v>
      </c>
      <c r="B44" s="240" t="s">
        <v>995</v>
      </c>
      <c r="C44" s="241" t="s">
        <v>996</v>
      </c>
      <c r="D44" s="241" t="s">
        <v>945</v>
      </c>
      <c r="E44" s="247">
        <v>180.887</v>
      </c>
      <c r="F44" s="247" t="s">
        <v>945</v>
      </c>
      <c r="G44" s="247">
        <f>38.579+39.348+34.4</f>
        <v>112.327</v>
      </c>
      <c r="H44" s="241" t="s">
        <v>945</v>
      </c>
      <c r="I44" s="247">
        <f>E44-G44</f>
        <v>68.56</v>
      </c>
      <c r="J44" s="241" t="s">
        <v>945</v>
      </c>
      <c r="K44" s="246">
        <f>'1Ф'!H44/1.2</f>
        <v>34.106000000000002</v>
      </c>
      <c r="L44" s="241" t="s">
        <v>945</v>
      </c>
      <c r="M44" s="247"/>
      <c r="N44" s="241" t="s">
        <v>945</v>
      </c>
      <c r="O44" s="247">
        <f>I44-M44</f>
        <v>68.56</v>
      </c>
      <c r="P44" s="241" t="s">
        <v>945</v>
      </c>
      <c r="Q44" s="247">
        <f t="shared" si="4"/>
        <v>-34.106000000000002</v>
      </c>
      <c r="R44" s="241" t="s">
        <v>945</v>
      </c>
      <c r="S44" s="353">
        <f t="shared" si="5"/>
        <v>-1</v>
      </c>
      <c r="T44" s="462"/>
      <c r="U44" s="463"/>
    </row>
    <row r="45" spans="1:21" ht="67.5" customHeight="1">
      <c r="A45" s="239" t="s">
        <v>986</v>
      </c>
      <c r="B45" s="354" t="s">
        <v>997</v>
      </c>
      <c r="C45" s="241" t="s">
        <v>998</v>
      </c>
      <c r="D45" s="241" t="s">
        <v>945</v>
      </c>
      <c r="E45" s="247">
        <v>173.97499999999999</v>
      </c>
      <c r="F45" s="247" t="s">
        <v>945</v>
      </c>
      <c r="G45" s="247">
        <f>4.15+8.209+82.362</f>
        <v>94.720999999999989</v>
      </c>
      <c r="H45" s="241" t="s">
        <v>945</v>
      </c>
      <c r="I45" s="247">
        <f t="shared" ref="I45:I46" si="6">E45-G45</f>
        <v>79.254000000000005</v>
      </c>
      <c r="J45" s="241" t="s">
        <v>945</v>
      </c>
      <c r="K45" s="246">
        <f>'1Ф'!H45/1.2</f>
        <v>82.233999999999995</v>
      </c>
      <c r="L45" s="241" t="s">
        <v>945</v>
      </c>
      <c r="M45" s="247"/>
      <c r="N45" s="241" t="s">
        <v>945</v>
      </c>
      <c r="O45" s="247">
        <f t="shared" ref="O45:O46" si="7">I45-M45</f>
        <v>79.254000000000005</v>
      </c>
      <c r="P45" s="241" t="s">
        <v>945</v>
      </c>
      <c r="Q45" s="247">
        <f t="shared" si="4"/>
        <v>-82.233999999999995</v>
      </c>
      <c r="R45" s="241" t="s">
        <v>945</v>
      </c>
      <c r="S45" s="353">
        <f t="shared" si="5"/>
        <v>-1</v>
      </c>
      <c r="T45" s="464"/>
      <c r="U45" s="465"/>
    </row>
    <row r="46" spans="1:21" ht="31.5">
      <c r="A46" s="239" t="s">
        <v>1007</v>
      </c>
      <c r="B46" s="376" t="s">
        <v>1008</v>
      </c>
      <c r="C46" s="241" t="s">
        <v>1009</v>
      </c>
      <c r="D46" s="241" t="s">
        <v>945</v>
      </c>
      <c r="E46" s="247">
        <v>99.822000000000003</v>
      </c>
      <c r="F46" s="247" t="s">
        <v>945</v>
      </c>
      <c r="G46" s="247">
        <f>9.8+30</f>
        <v>39.799999999999997</v>
      </c>
      <c r="H46" s="241" t="s">
        <v>945</v>
      </c>
      <c r="I46" s="247">
        <f t="shared" si="6"/>
        <v>60.022000000000006</v>
      </c>
      <c r="J46" s="241" t="s">
        <v>945</v>
      </c>
      <c r="K46" s="247">
        <v>30</v>
      </c>
      <c r="L46" s="247"/>
      <c r="M46" s="247"/>
      <c r="N46" s="241" t="s">
        <v>945</v>
      </c>
      <c r="O46" s="247">
        <f t="shared" si="7"/>
        <v>60.022000000000006</v>
      </c>
      <c r="P46" s="241" t="s">
        <v>945</v>
      </c>
      <c r="Q46" s="247">
        <f>M46-K46</f>
        <v>-30</v>
      </c>
      <c r="R46" s="241" t="s">
        <v>945</v>
      </c>
      <c r="S46" s="353">
        <f>M46/K46-1</f>
        <v>-1</v>
      </c>
      <c r="T46" s="462"/>
      <c r="U46" s="463"/>
    </row>
    <row r="48" spans="1:21" s="6" customFormat="1" ht="49.5" customHeight="1">
      <c r="A48" s="441" t="s">
        <v>922</v>
      </c>
      <c r="B48" s="441"/>
      <c r="C48" s="441"/>
      <c r="D48" s="441"/>
      <c r="E48" s="441"/>
      <c r="F48" s="441"/>
      <c r="G48" s="441"/>
      <c r="H48" s="441"/>
      <c r="I48" s="441"/>
      <c r="J48" s="441"/>
      <c r="K48" s="441"/>
      <c r="L48" s="21"/>
      <c r="M48" s="21"/>
      <c r="N48" s="21"/>
      <c r="O48" s="21"/>
      <c r="P48" s="21"/>
      <c r="Q48" s="7"/>
      <c r="R48" s="7"/>
    </row>
    <row r="49" spans="1:18" s="6" customFormat="1" ht="49.5" customHeight="1">
      <c r="A49" s="258"/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1"/>
      <c r="M49" s="21"/>
      <c r="N49" s="21"/>
      <c r="O49" s="21"/>
      <c r="P49" s="21"/>
      <c r="Q49" s="7"/>
      <c r="R49" s="7"/>
    </row>
    <row r="50" spans="1:18" s="6" customFormat="1" ht="15.75" customHeight="1">
      <c r="A50" s="7"/>
      <c r="B50" s="309"/>
      <c r="C50" s="12"/>
      <c r="D50" s="37"/>
      <c r="E50" s="37"/>
      <c r="F50" s="37"/>
      <c r="G50" s="37"/>
      <c r="H50" s="37"/>
      <c r="I50" s="37"/>
      <c r="J50" s="12"/>
      <c r="K50" s="37"/>
      <c r="L50" s="12"/>
      <c r="M50" s="7"/>
      <c r="N50" s="12"/>
      <c r="O50" s="12"/>
      <c r="P50" s="12"/>
      <c r="Q50" s="7"/>
      <c r="R50" s="7"/>
    </row>
    <row r="51" spans="1:18" ht="18.75">
      <c r="B51" s="309" t="s">
        <v>1029</v>
      </c>
    </row>
  </sheetData>
  <customSheetViews>
    <customSheetView guid="{500C2F4F-1743-499A-A051-20565DBF52B2}" scale="70" showPageBreaks="1" printArea="1" view="pageBreakPreview">
      <selection activeCell="C32" sqref="C32"/>
      <colBreaks count="2" manualBreakCount="2">
        <brk id="9" max="22" man="1"/>
        <brk id="32" max="102" man="1"/>
      </colBreaks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8">
    <mergeCell ref="T46:U46"/>
    <mergeCell ref="T45:U45"/>
    <mergeCell ref="L17:M17"/>
    <mergeCell ref="J17:K17"/>
    <mergeCell ref="A4:U4"/>
    <mergeCell ref="A14:U14"/>
    <mergeCell ref="A13:U13"/>
    <mergeCell ref="A8:U8"/>
    <mergeCell ref="A5:U5"/>
    <mergeCell ref="A7:U7"/>
    <mergeCell ref="A10:U10"/>
    <mergeCell ref="A12:U12"/>
    <mergeCell ref="A48:K48"/>
    <mergeCell ref="T15:U18"/>
    <mergeCell ref="T19:U19"/>
    <mergeCell ref="D15:D18"/>
    <mergeCell ref="N15:O17"/>
    <mergeCell ref="H15:I17"/>
    <mergeCell ref="P15:S16"/>
    <mergeCell ref="P17:Q17"/>
    <mergeCell ref="R17:S17"/>
    <mergeCell ref="E15:E18"/>
    <mergeCell ref="J15:M16"/>
    <mergeCell ref="A15:A18"/>
    <mergeCell ref="B15:B18"/>
    <mergeCell ref="C15:C18"/>
    <mergeCell ref="T44:U44"/>
    <mergeCell ref="F15:G17"/>
  </mergeCells>
  <printOptions horizontalCentered="1"/>
  <pageMargins left="0.39370078740157483" right="0" top="0" bottom="0" header="0.51181102362204722" footer="0.51181102362204722"/>
  <pageSetup paperSize="9" scale="48" orientation="landscape" r:id="rId2"/>
  <headerFooter alignWithMargins="0"/>
  <colBreaks count="1" manualBreakCount="1">
    <brk id="32" max="10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2"/>
  <sheetViews>
    <sheetView tabSelected="1" view="pageBreakPreview" topLeftCell="A13" zoomScale="90" zoomScaleNormal="70" zoomScaleSheetLayoutView="90" workbookViewId="0">
      <pane ySplit="8" topLeftCell="A36" activePane="bottomLeft" state="frozen"/>
      <selection activeCell="A13" sqref="A13"/>
      <selection pane="bottomLeft" activeCell="E206" sqref="E206"/>
    </sheetView>
  </sheetViews>
  <sheetFormatPr defaultColWidth="9" defaultRowHeight="15.75"/>
  <cols>
    <col min="1" max="1" width="9.75" style="47" customWidth="1"/>
    <col min="2" max="2" width="80.75" style="48" customWidth="1"/>
    <col min="3" max="3" width="10.75" style="49" customWidth="1"/>
    <col min="4" max="4" width="10.875" style="49" customWidth="1"/>
    <col min="5" max="5" width="11.75" style="50" customWidth="1"/>
    <col min="6" max="6" width="10" style="50" customWidth="1"/>
    <col min="7" max="7" width="10" style="51" customWidth="1"/>
    <col min="8" max="8" width="20.25" style="51" customWidth="1"/>
    <col min="9" max="9" width="11.5" style="51" bestFit="1" customWidth="1"/>
    <col min="10" max="10" width="12.5" style="51" customWidth="1"/>
    <col min="11" max="11" width="10.375" style="51" bestFit="1" customWidth="1"/>
    <col min="12" max="12" width="11.125" style="51" bestFit="1" customWidth="1"/>
    <col min="13" max="16384" width="9" style="51"/>
  </cols>
  <sheetData>
    <row r="1" spans="1:29" ht="18.75">
      <c r="H1" s="52" t="s">
        <v>920</v>
      </c>
    </row>
    <row r="2" spans="1:29" ht="18.75">
      <c r="H2" s="52" t="s">
        <v>0</v>
      </c>
    </row>
    <row r="3" spans="1:29" ht="18.75">
      <c r="H3" s="259" t="s">
        <v>925</v>
      </c>
    </row>
    <row r="4" spans="1:29" ht="18.75">
      <c r="H4" s="52"/>
    </row>
    <row r="5" spans="1:29" ht="18.75">
      <c r="H5" s="52"/>
    </row>
    <row r="6" spans="1:29">
      <c r="A6" s="526" t="s">
        <v>944</v>
      </c>
      <c r="B6" s="526"/>
      <c r="C6" s="526"/>
      <c r="D6" s="526"/>
      <c r="E6" s="526"/>
      <c r="F6" s="526"/>
      <c r="G6" s="526"/>
      <c r="H6" s="526"/>
    </row>
    <row r="7" spans="1:29" ht="41.25" customHeight="1">
      <c r="A7" s="527"/>
      <c r="B7" s="527"/>
      <c r="C7" s="527"/>
      <c r="D7" s="527"/>
      <c r="E7" s="527"/>
      <c r="F7" s="527"/>
      <c r="G7" s="527"/>
      <c r="H7" s="527"/>
    </row>
    <row r="9" spans="1:29" ht="18.75">
      <c r="A9" s="244" t="s">
        <v>992</v>
      </c>
      <c r="B9" s="244"/>
    </row>
    <row r="10" spans="1:29" ht="18.75">
      <c r="B10" s="366" t="s">
        <v>1005</v>
      </c>
    </row>
    <row r="11" spans="1:29" ht="18.75">
      <c r="B11" s="53" t="s">
        <v>990</v>
      </c>
    </row>
    <row r="12" spans="1:29" ht="18.75">
      <c r="A12" s="535" t="s">
        <v>1006</v>
      </c>
      <c r="B12" s="535"/>
    </row>
    <row r="13" spans="1:29" ht="18.75">
      <c r="A13" s="535"/>
      <c r="B13" s="535"/>
      <c r="C13" s="535"/>
      <c r="D13" s="535"/>
      <c r="E13" s="535"/>
      <c r="F13" s="535"/>
      <c r="G13" s="535"/>
      <c r="H13" s="535"/>
    </row>
    <row r="14" spans="1:29" ht="18.75">
      <c r="B14" s="53"/>
    </row>
    <row r="15" spans="1:29" ht="41.25" customHeight="1">
      <c r="A15" s="452" t="s">
        <v>1034</v>
      </c>
      <c r="B15" s="452"/>
      <c r="C15" s="452"/>
      <c r="D15" s="452"/>
      <c r="E15" s="452"/>
      <c r="F15" s="452"/>
      <c r="G15" s="452"/>
      <c r="H15" s="452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</row>
    <row r="16" spans="1:29" ht="13.5" customHeight="1">
      <c r="A16" s="51"/>
      <c r="B16" s="51"/>
      <c r="C16" s="51"/>
      <c r="D16" s="51"/>
      <c r="E16" s="51"/>
      <c r="F16" s="51"/>
      <c r="J16" s="51" t="s">
        <v>871</v>
      </c>
    </row>
    <row r="17" spans="1:9" ht="21" thickBot="1">
      <c r="A17" s="524" t="s">
        <v>275</v>
      </c>
      <c r="B17" s="524"/>
      <c r="C17" s="524"/>
      <c r="D17" s="524"/>
      <c r="E17" s="524"/>
      <c r="F17" s="524"/>
      <c r="G17" s="524"/>
      <c r="H17" s="524"/>
    </row>
    <row r="18" spans="1:9" s="129" customFormat="1" ht="66" customHeight="1">
      <c r="A18" s="533" t="s">
        <v>172</v>
      </c>
      <c r="B18" s="529" t="s">
        <v>173</v>
      </c>
      <c r="C18" s="531" t="s">
        <v>276</v>
      </c>
      <c r="D18" s="584" t="s">
        <v>1066</v>
      </c>
      <c r="E18" s="585"/>
      <c r="F18" s="540" t="s">
        <v>887</v>
      </c>
      <c r="G18" s="539"/>
      <c r="H18" s="541" t="s">
        <v>7</v>
      </c>
    </row>
    <row r="19" spans="1:9" s="129" customFormat="1" ht="48" customHeight="1">
      <c r="A19" s="534"/>
      <c r="B19" s="530"/>
      <c r="C19" s="532"/>
      <c r="D19" s="427" t="s">
        <v>856</v>
      </c>
      <c r="E19" s="428" t="s">
        <v>10</v>
      </c>
      <c r="F19" s="227" t="s">
        <v>857</v>
      </c>
      <c r="G19" s="226" t="s">
        <v>855</v>
      </c>
      <c r="H19" s="542"/>
    </row>
    <row r="20" spans="1:9" s="58" customFormat="1" ht="16.5" thickBot="1">
      <c r="A20" s="54">
        <v>1</v>
      </c>
      <c r="B20" s="55">
        <v>2</v>
      </c>
      <c r="C20" s="56">
        <v>3</v>
      </c>
      <c r="D20" s="57">
        <v>4</v>
      </c>
      <c r="E20" s="54">
        <v>5</v>
      </c>
      <c r="F20" s="54" t="s">
        <v>854</v>
      </c>
      <c r="G20" s="55">
        <v>7</v>
      </c>
      <c r="H20" s="55">
        <v>8</v>
      </c>
      <c r="I20" s="51"/>
    </row>
    <row r="21" spans="1:9" s="58" customFormat="1" ht="19.5" thickBot="1">
      <c r="A21" s="546" t="s">
        <v>277</v>
      </c>
      <c r="B21" s="547"/>
      <c r="C21" s="547"/>
      <c r="D21" s="548"/>
      <c r="E21" s="548"/>
      <c r="F21" s="548"/>
      <c r="G21" s="548"/>
      <c r="H21" s="549"/>
      <c r="I21" s="51"/>
    </row>
    <row r="22" spans="1:9" s="58" customFormat="1">
      <c r="A22" s="59" t="s">
        <v>174</v>
      </c>
      <c r="B22" s="60" t="s">
        <v>278</v>
      </c>
      <c r="C22" s="61" t="s">
        <v>936</v>
      </c>
      <c r="D22" s="260">
        <f>D23</f>
        <v>14014965.721051766</v>
      </c>
      <c r="E22" s="261">
        <f>E23</f>
        <v>14112754.43289</v>
      </c>
      <c r="F22" s="261">
        <f>E22-D22</f>
        <v>97788.711838234216</v>
      </c>
      <c r="G22" s="262">
        <f>F22/D22*100</f>
        <v>0.69774492342386962</v>
      </c>
      <c r="H22" s="263"/>
      <c r="I22" s="51"/>
    </row>
    <row r="23" spans="1:9" s="58" customFormat="1">
      <c r="A23" s="62" t="s">
        <v>175</v>
      </c>
      <c r="B23" s="63" t="s">
        <v>279</v>
      </c>
      <c r="C23" s="64" t="s">
        <v>936</v>
      </c>
      <c r="D23" s="264">
        <f>D31+D36</f>
        <v>14014965.721051766</v>
      </c>
      <c r="E23" s="265">
        <f>E31+E36</f>
        <v>14112754.43289</v>
      </c>
      <c r="F23" s="265">
        <f>E23-D23</f>
        <v>97788.711838234216</v>
      </c>
      <c r="G23" s="266">
        <f>F23/D23*100</f>
        <v>0.69774492342386962</v>
      </c>
      <c r="H23" s="267"/>
      <c r="I23" s="51"/>
    </row>
    <row r="24" spans="1:9" s="58" customFormat="1" ht="31.5">
      <c r="A24" s="62" t="s">
        <v>177</v>
      </c>
      <c r="B24" s="66" t="s">
        <v>280</v>
      </c>
      <c r="C24" s="64" t="s">
        <v>936</v>
      </c>
      <c r="D24" s="268"/>
      <c r="E24" s="269"/>
      <c r="F24" s="269"/>
      <c r="G24" s="266"/>
      <c r="H24" s="267"/>
      <c r="I24" s="51"/>
    </row>
    <row r="25" spans="1:9" s="58" customFormat="1" ht="31.5">
      <c r="A25" s="62" t="s">
        <v>190</v>
      </c>
      <c r="B25" s="66" t="s">
        <v>281</v>
      </c>
      <c r="C25" s="64" t="s">
        <v>936</v>
      </c>
      <c r="D25" s="268"/>
      <c r="E25" s="269"/>
      <c r="F25" s="269"/>
      <c r="G25" s="266"/>
      <c r="H25" s="267"/>
      <c r="I25" s="51"/>
    </row>
    <row r="26" spans="1:9" s="58" customFormat="1" ht="31.5">
      <c r="A26" s="62" t="s">
        <v>191</v>
      </c>
      <c r="B26" s="66" t="s">
        <v>282</v>
      </c>
      <c r="C26" s="64" t="s">
        <v>936</v>
      </c>
      <c r="D26" s="268"/>
      <c r="E26" s="269"/>
      <c r="F26" s="269"/>
      <c r="G26" s="266"/>
      <c r="H26" s="267"/>
      <c r="I26" s="51"/>
    </row>
    <row r="27" spans="1:9" s="58" customFormat="1">
      <c r="A27" s="62" t="s">
        <v>193</v>
      </c>
      <c r="B27" s="63" t="s">
        <v>283</v>
      </c>
      <c r="C27" s="64" t="s">
        <v>936</v>
      </c>
      <c r="D27" s="268"/>
      <c r="E27" s="269"/>
      <c r="F27" s="269"/>
      <c r="G27" s="266"/>
      <c r="H27" s="267"/>
      <c r="I27" s="51"/>
    </row>
    <row r="28" spans="1:9" s="58" customFormat="1">
      <c r="A28" s="62" t="s">
        <v>216</v>
      </c>
      <c r="B28" s="63" t="s">
        <v>284</v>
      </c>
      <c r="C28" s="64" t="s">
        <v>936</v>
      </c>
      <c r="D28" s="268"/>
      <c r="E28" s="269"/>
      <c r="F28" s="269"/>
      <c r="G28" s="266"/>
      <c r="H28" s="267"/>
      <c r="I28" s="51"/>
    </row>
    <row r="29" spans="1:9" s="58" customFormat="1" ht="15.75" customHeight="1">
      <c r="A29" s="62" t="s">
        <v>217</v>
      </c>
      <c r="B29" s="63" t="s">
        <v>285</v>
      </c>
      <c r="C29" s="64" t="s">
        <v>936</v>
      </c>
      <c r="D29" s="268"/>
      <c r="E29" s="269"/>
      <c r="F29" s="269"/>
      <c r="G29" s="266"/>
      <c r="H29" s="267"/>
      <c r="I29" s="51"/>
    </row>
    <row r="30" spans="1:9" s="58" customFormat="1">
      <c r="A30" s="62" t="s">
        <v>286</v>
      </c>
      <c r="B30" s="63" t="s">
        <v>287</v>
      </c>
      <c r="C30" s="64" t="s">
        <v>936</v>
      </c>
      <c r="D30" s="268"/>
      <c r="E30" s="269"/>
      <c r="F30" s="269"/>
      <c r="G30" s="266"/>
      <c r="H30" s="267"/>
      <c r="I30" s="51"/>
    </row>
    <row r="31" spans="1:9" s="58" customFormat="1">
      <c r="A31" s="62" t="s">
        <v>288</v>
      </c>
      <c r="B31" s="63" t="s">
        <v>289</v>
      </c>
      <c r="C31" s="64" t="s">
        <v>936</v>
      </c>
      <c r="D31" s="268">
        <v>13944003.025805065</v>
      </c>
      <c r="E31" s="269">
        <v>14041084.107735001</v>
      </c>
      <c r="F31" s="269">
        <f t="shared" ref="F31:F81" si="0">E31-D31</f>
        <v>97081.081929935142</v>
      </c>
      <c r="G31" s="266">
        <f>F31/D31*100</f>
        <v>0.69622103315866213</v>
      </c>
      <c r="H31" s="267"/>
      <c r="I31" s="51"/>
    </row>
    <row r="32" spans="1:9" s="58" customFormat="1">
      <c r="A32" s="62" t="s">
        <v>290</v>
      </c>
      <c r="B32" s="63" t="s">
        <v>291</v>
      </c>
      <c r="C32" s="64" t="s">
        <v>936</v>
      </c>
      <c r="D32" s="268"/>
      <c r="E32" s="269"/>
      <c r="F32" s="269"/>
      <c r="G32" s="266"/>
      <c r="H32" s="267"/>
      <c r="I32" s="51"/>
    </row>
    <row r="33" spans="1:11" s="58" customFormat="1" ht="31.5">
      <c r="A33" s="62" t="s">
        <v>292</v>
      </c>
      <c r="B33" s="66" t="s">
        <v>293</v>
      </c>
      <c r="C33" s="64" t="s">
        <v>936</v>
      </c>
      <c r="D33" s="268"/>
      <c r="E33" s="269"/>
      <c r="F33" s="269"/>
      <c r="G33" s="266"/>
      <c r="H33" s="267"/>
      <c r="I33" s="51"/>
    </row>
    <row r="34" spans="1:11" s="58" customFormat="1">
      <c r="A34" s="62" t="s">
        <v>294</v>
      </c>
      <c r="B34" s="67" t="s">
        <v>188</v>
      </c>
      <c r="C34" s="64" t="s">
        <v>936</v>
      </c>
      <c r="D34" s="268"/>
      <c r="E34" s="269"/>
      <c r="F34" s="269"/>
      <c r="G34" s="266"/>
      <c r="H34" s="267"/>
      <c r="I34" s="51"/>
    </row>
    <row r="35" spans="1:11" s="58" customFormat="1">
      <c r="A35" s="62" t="s">
        <v>295</v>
      </c>
      <c r="B35" s="67" t="s">
        <v>189</v>
      </c>
      <c r="C35" s="64" t="s">
        <v>936</v>
      </c>
      <c r="D35" s="268"/>
      <c r="E35" s="269"/>
      <c r="F35" s="269"/>
      <c r="G35" s="266"/>
      <c r="H35" s="267"/>
      <c r="I35" s="51"/>
    </row>
    <row r="36" spans="1:11" s="58" customFormat="1" ht="16.5" thickBot="1">
      <c r="A36" s="76" t="s">
        <v>296</v>
      </c>
      <c r="B36" s="270" t="s">
        <v>297</v>
      </c>
      <c r="C36" s="78" t="s">
        <v>936</v>
      </c>
      <c r="D36" s="271">
        <v>70962.695246700343</v>
      </c>
      <c r="E36" s="272">
        <v>71670.325154999999</v>
      </c>
      <c r="F36" s="272">
        <f t="shared" si="0"/>
        <v>707.62990829965565</v>
      </c>
      <c r="G36" s="273">
        <f>F36/D36*100</f>
        <v>0.99718578309292638</v>
      </c>
      <c r="H36" s="274"/>
      <c r="I36" s="51"/>
    </row>
    <row r="37" spans="1:11" s="58" customFormat="1" ht="31.5">
      <c r="A37" s="80" t="s">
        <v>221</v>
      </c>
      <c r="B37" s="84" t="s">
        <v>298</v>
      </c>
      <c r="C37" s="275" t="s">
        <v>936</v>
      </c>
      <c r="D37" s="268">
        <f>D38</f>
        <v>13590849.982192872</v>
      </c>
      <c r="E37" s="269">
        <f>E38</f>
        <v>13642814.654622251</v>
      </c>
      <c r="F37" s="269">
        <f t="shared" si="0"/>
        <v>51964.672429379076</v>
      </c>
      <c r="G37" s="266">
        <f t="shared" ref="G37:G99" si="1">F37/D37*100</f>
        <v>0.38235042324405538</v>
      </c>
      <c r="H37" s="263"/>
      <c r="I37" s="276"/>
    </row>
    <row r="38" spans="1:11" s="58" customFormat="1">
      <c r="A38" s="62" t="s">
        <v>223</v>
      </c>
      <c r="B38" s="63" t="s">
        <v>279</v>
      </c>
      <c r="C38" s="277" t="s">
        <v>936</v>
      </c>
      <c r="D38" s="268">
        <f>D46+D51</f>
        <v>13590849.982192872</v>
      </c>
      <c r="E38" s="269">
        <f>E46+E51</f>
        <v>13642814.654622251</v>
      </c>
      <c r="F38" s="269">
        <f t="shared" si="0"/>
        <v>51964.672429379076</v>
      </c>
      <c r="G38" s="266">
        <f t="shared" si="1"/>
        <v>0.38235042324405538</v>
      </c>
      <c r="H38" s="267"/>
      <c r="I38" s="276"/>
    </row>
    <row r="39" spans="1:11" s="58" customFormat="1" ht="31.5">
      <c r="A39" s="62" t="s">
        <v>299</v>
      </c>
      <c r="B39" s="68" t="s">
        <v>280</v>
      </c>
      <c r="C39" s="277" t="s">
        <v>936</v>
      </c>
      <c r="D39" s="278"/>
      <c r="E39" s="279"/>
      <c r="F39" s="279"/>
      <c r="G39" s="266"/>
      <c r="H39" s="267"/>
      <c r="I39" s="276"/>
    </row>
    <row r="40" spans="1:11" s="58" customFormat="1" ht="31.5">
      <c r="A40" s="62" t="s">
        <v>300</v>
      </c>
      <c r="B40" s="68" t="s">
        <v>281</v>
      </c>
      <c r="C40" s="277" t="s">
        <v>936</v>
      </c>
      <c r="D40" s="278"/>
      <c r="E40" s="279"/>
      <c r="F40" s="279"/>
      <c r="G40" s="266"/>
      <c r="H40" s="267"/>
      <c r="I40" s="276"/>
    </row>
    <row r="41" spans="1:11" s="58" customFormat="1" ht="31.5">
      <c r="A41" s="62" t="s">
        <v>301</v>
      </c>
      <c r="B41" s="68" t="s">
        <v>282</v>
      </c>
      <c r="C41" s="277" t="s">
        <v>936</v>
      </c>
      <c r="D41" s="278"/>
      <c r="E41" s="279"/>
      <c r="F41" s="279"/>
      <c r="G41" s="266"/>
      <c r="H41" s="267"/>
      <c r="I41" s="51"/>
    </row>
    <row r="42" spans="1:11" s="58" customFormat="1">
      <c r="A42" s="62" t="s">
        <v>225</v>
      </c>
      <c r="B42" s="63" t="s">
        <v>283</v>
      </c>
      <c r="C42" s="277" t="s">
        <v>936</v>
      </c>
      <c r="D42" s="278"/>
      <c r="E42" s="279"/>
      <c r="F42" s="279"/>
      <c r="G42" s="266"/>
      <c r="H42" s="267"/>
      <c r="I42" s="51"/>
    </row>
    <row r="43" spans="1:11" s="58" customFormat="1">
      <c r="A43" s="62" t="s">
        <v>227</v>
      </c>
      <c r="B43" s="63" t="s">
        <v>284</v>
      </c>
      <c r="C43" s="277" t="s">
        <v>936</v>
      </c>
      <c r="D43" s="278"/>
      <c r="E43" s="279"/>
      <c r="F43" s="279"/>
      <c r="G43" s="266"/>
      <c r="H43" s="267"/>
      <c r="I43" s="51"/>
    </row>
    <row r="44" spans="1:11" s="58" customFormat="1">
      <c r="A44" s="62" t="s">
        <v>228</v>
      </c>
      <c r="B44" s="63" t="s">
        <v>285</v>
      </c>
      <c r="C44" s="277" t="s">
        <v>936</v>
      </c>
      <c r="D44" s="278"/>
      <c r="E44" s="279"/>
      <c r="F44" s="279"/>
      <c r="G44" s="266"/>
      <c r="H44" s="267"/>
      <c r="I44" s="51"/>
    </row>
    <row r="45" spans="1:11" s="58" customFormat="1">
      <c r="A45" s="62" t="s">
        <v>230</v>
      </c>
      <c r="B45" s="63" t="s">
        <v>287</v>
      </c>
      <c r="C45" s="277" t="s">
        <v>936</v>
      </c>
      <c r="D45" s="278"/>
      <c r="E45" s="279"/>
      <c r="F45" s="279"/>
      <c r="G45" s="266"/>
      <c r="H45" s="267"/>
      <c r="I45" s="51"/>
    </row>
    <row r="46" spans="1:11" s="58" customFormat="1">
      <c r="A46" s="62" t="s">
        <v>240</v>
      </c>
      <c r="B46" s="63" t="s">
        <v>289</v>
      </c>
      <c r="C46" s="277" t="s">
        <v>936</v>
      </c>
      <c r="D46" s="268">
        <v>13539742.077955982</v>
      </c>
      <c r="E46" s="269">
        <v>13593193.742312251</v>
      </c>
      <c r="F46" s="269">
        <f t="shared" si="0"/>
        <v>53451.664356268942</v>
      </c>
      <c r="G46" s="266">
        <f t="shared" si="1"/>
        <v>0.39477608988795626</v>
      </c>
      <c r="H46" s="267"/>
      <c r="I46" s="327"/>
      <c r="J46" s="327"/>
      <c r="K46" s="325"/>
    </row>
    <row r="47" spans="1:11" s="58" customFormat="1" ht="15.75" customHeight="1">
      <c r="A47" s="62" t="s">
        <v>242</v>
      </c>
      <c r="B47" s="63" t="s">
        <v>291</v>
      </c>
      <c r="C47" s="277" t="s">
        <v>936</v>
      </c>
      <c r="D47" s="268"/>
      <c r="E47" s="269"/>
      <c r="F47" s="269"/>
      <c r="G47" s="266"/>
      <c r="H47" s="267"/>
      <c r="I47" s="51"/>
    </row>
    <row r="48" spans="1:11" s="58" customFormat="1" ht="31.5">
      <c r="A48" s="62" t="s">
        <v>302</v>
      </c>
      <c r="B48" s="66" t="s">
        <v>293</v>
      </c>
      <c r="C48" s="277" t="s">
        <v>936</v>
      </c>
      <c r="D48" s="268"/>
      <c r="E48" s="269"/>
      <c r="F48" s="269"/>
      <c r="G48" s="266"/>
      <c r="H48" s="267"/>
      <c r="I48" s="327"/>
      <c r="J48" s="325"/>
    </row>
    <row r="49" spans="1:9" s="58" customFormat="1">
      <c r="A49" s="62" t="s">
        <v>303</v>
      </c>
      <c r="B49" s="68" t="s">
        <v>188</v>
      </c>
      <c r="C49" s="277" t="s">
        <v>936</v>
      </c>
      <c r="D49" s="268"/>
      <c r="E49" s="269"/>
      <c r="F49" s="269"/>
      <c r="G49" s="266"/>
      <c r="H49" s="267"/>
      <c r="I49" s="51"/>
    </row>
    <row r="50" spans="1:9" s="58" customFormat="1">
      <c r="A50" s="62" t="s">
        <v>304</v>
      </c>
      <c r="B50" s="68" t="s">
        <v>189</v>
      </c>
      <c r="C50" s="277" t="s">
        <v>936</v>
      </c>
      <c r="D50" s="268"/>
      <c r="E50" s="269"/>
      <c r="F50" s="269"/>
      <c r="G50" s="266"/>
      <c r="H50" s="267"/>
      <c r="I50" s="51"/>
    </row>
    <row r="51" spans="1:9" s="58" customFormat="1">
      <c r="A51" s="62" t="s">
        <v>305</v>
      </c>
      <c r="B51" s="63" t="s">
        <v>297</v>
      </c>
      <c r="C51" s="277" t="s">
        <v>936</v>
      </c>
      <c r="D51" s="268">
        <v>51107.904236890303</v>
      </c>
      <c r="E51" s="269">
        <v>49620.91231</v>
      </c>
      <c r="F51" s="269">
        <f t="shared" si="0"/>
        <v>-1486.9919268903031</v>
      </c>
      <c r="G51" s="266">
        <f t="shared" si="1"/>
        <v>-2.9095145831023421</v>
      </c>
      <c r="H51" s="267"/>
      <c r="I51" s="51"/>
    </row>
    <row r="52" spans="1:9" s="58" customFormat="1">
      <c r="A52" s="62" t="s">
        <v>306</v>
      </c>
      <c r="B52" s="69" t="s">
        <v>307</v>
      </c>
      <c r="C52" s="277" t="s">
        <v>936</v>
      </c>
      <c r="D52" s="268">
        <f>D53+D54+D59+D60</f>
        <v>6413738.7595526325</v>
      </c>
      <c r="E52" s="269">
        <f>E54+E59+E60</f>
        <v>6415094.4252332253</v>
      </c>
      <c r="F52" s="269">
        <f t="shared" si="0"/>
        <v>1355.6656805928797</v>
      </c>
      <c r="G52" s="266">
        <f t="shared" si="1"/>
        <v>2.1136902069385802E-2</v>
      </c>
      <c r="H52" s="267"/>
      <c r="I52" s="51"/>
    </row>
    <row r="53" spans="1:9" s="58" customFormat="1">
      <c r="A53" s="62" t="s">
        <v>299</v>
      </c>
      <c r="B53" s="68" t="s">
        <v>308</v>
      </c>
      <c r="C53" s="277" t="s">
        <v>936</v>
      </c>
      <c r="D53" s="268"/>
      <c r="E53" s="269"/>
      <c r="F53" s="269"/>
      <c r="G53" s="266"/>
      <c r="H53" s="267"/>
      <c r="I53" s="51"/>
    </row>
    <row r="54" spans="1:9" s="58" customFormat="1">
      <c r="A54" s="62" t="s">
        <v>300</v>
      </c>
      <c r="B54" s="67" t="s">
        <v>309</v>
      </c>
      <c r="C54" s="277" t="s">
        <v>936</v>
      </c>
      <c r="D54" s="268">
        <f>D55+D58</f>
        <v>6371430.2627073284</v>
      </c>
      <c r="E54" s="269">
        <f>E55+E58</f>
        <v>6396949.3768332256</v>
      </c>
      <c r="F54" s="269">
        <f t="shared" si="0"/>
        <v>25519.114125897177</v>
      </c>
      <c r="G54" s="266">
        <f t="shared" si="1"/>
        <v>0.40052410642023845</v>
      </c>
      <c r="H54" s="267"/>
      <c r="I54" s="51"/>
    </row>
    <row r="55" spans="1:9" s="58" customFormat="1">
      <c r="A55" s="62" t="s">
        <v>310</v>
      </c>
      <c r="B55" s="70" t="s">
        <v>311</v>
      </c>
      <c r="C55" s="277" t="s">
        <v>936</v>
      </c>
      <c r="D55" s="268">
        <f>D56+D57</f>
        <v>6371430.2627073284</v>
      </c>
      <c r="E55" s="269">
        <f>E57</f>
        <v>6396949.3768332256</v>
      </c>
      <c r="F55" s="269">
        <f t="shared" si="0"/>
        <v>25519.114125897177</v>
      </c>
      <c r="G55" s="266">
        <f t="shared" si="1"/>
        <v>0.40052410642023845</v>
      </c>
      <c r="H55" s="267"/>
      <c r="I55" s="51"/>
    </row>
    <row r="56" spans="1:9" s="58" customFormat="1" ht="31.5">
      <c r="A56" s="62" t="s">
        <v>312</v>
      </c>
      <c r="B56" s="71" t="s">
        <v>313</v>
      </c>
      <c r="C56" s="277" t="s">
        <v>936</v>
      </c>
      <c r="D56" s="278"/>
      <c r="E56" s="279"/>
      <c r="F56" s="279"/>
      <c r="G56" s="266"/>
      <c r="H56" s="267"/>
      <c r="I56" s="51"/>
    </row>
    <row r="57" spans="1:9" s="58" customFormat="1">
      <c r="A57" s="62" t="s">
        <v>314</v>
      </c>
      <c r="B57" s="71" t="s">
        <v>315</v>
      </c>
      <c r="C57" s="277" t="s">
        <v>936</v>
      </c>
      <c r="D57" s="268">
        <v>6371430.2627073284</v>
      </c>
      <c r="E57" s="269">
        <v>6396949.3768332256</v>
      </c>
      <c r="F57" s="269">
        <f t="shared" si="0"/>
        <v>25519.114125897177</v>
      </c>
      <c r="G57" s="266">
        <f t="shared" si="1"/>
        <v>0.40052410642023845</v>
      </c>
      <c r="H57" s="267"/>
      <c r="I57" s="51"/>
    </row>
    <row r="58" spans="1:9" s="58" customFormat="1" ht="15.75" customHeight="1">
      <c r="A58" s="62" t="s">
        <v>316</v>
      </c>
      <c r="B58" s="70" t="s">
        <v>317</v>
      </c>
      <c r="C58" s="277" t="s">
        <v>936</v>
      </c>
      <c r="D58" s="268"/>
      <c r="E58" s="269"/>
      <c r="F58" s="269"/>
      <c r="G58" s="266"/>
      <c r="H58" s="267"/>
      <c r="I58" s="51"/>
    </row>
    <row r="59" spans="1:9" s="58" customFormat="1">
      <c r="A59" s="62" t="s">
        <v>301</v>
      </c>
      <c r="B59" s="67" t="s">
        <v>318</v>
      </c>
      <c r="C59" s="277" t="s">
        <v>936</v>
      </c>
      <c r="D59" s="268">
        <v>42308.496845304486</v>
      </c>
      <c r="E59" s="269">
        <v>18145.0484</v>
      </c>
      <c r="F59" s="269">
        <f t="shared" si="0"/>
        <v>-24163.448445304486</v>
      </c>
      <c r="G59" s="266">
        <f t="shared" si="1"/>
        <v>-57.112519344884774</v>
      </c>
      <c r="H59" s="267"/>
      <c r="I59" s="51"/>
    </row>
    <row r="60" spans="1:9" s="58" customFormat="1">
      <c r="A60" s="62" t="s">
        <v>319</v>
      </c>
      <c r="B60" s="67" t="s">
        <v>320</v>
      </c>
      <c r="C60" s="277" t="s">
        <v>936</v>
      </c>
      <c r="D60" s="268"/>
      <c r="E60" s="269"/>
      <c r="F60" s="269">
        <f t="shared" si="0"/>
        <v>0</v>
      </c>
      <c r="G60" s="266"/>
      <c r="H60" s="267"/>
      <c r="I60" s="51"/>
    </row>
    <row r="61" spans="1:9" s="58" customFormat="1">
      <c r="A61" s="62" t="s">
        <v>321</v>
      </c>
      <c r="B61" s="69" t="s">
        <v>322</v>
      </c>
      <c r="C61" s="277" t="s">
        <v>936</v>
      </c>
      <c r="D61" s="268">
        <f>D62+D63+D64+D65+D66</f>
        <v>6378391.9564357968</v>
      </c>
      <c r="E61" s="269">
        <f>E62+E63+E64+E65+E66</f>
        <v>6439691.8787660999</v>
      </c>
      <c r="F61" s="269">
        <f t="shared" si="0"/>
        <v>61299.922330303118</v>
      </c>
      <c r="G61" s="266">
        <f t="shared" si="1"/>
        <v>0.96105605847021525</v>
      </c>
      <c r="H61" s="267"/>
      <c r="I61" s="51"/>
    </row>
    <row r="62" spans="1:9" s="58" customFormat="1" ht="31.5">
      <c r="A62" s="62" t="s">
        <v>323</v>
      </c>
      <c r="B62" s="68" t="s">
        <v>324</v>
      </c>
      <c r="C62" s="277" t="s">
        <v>936</v>
      </c>
      <c r="D62" s="268">
        <v>4738.6066377214756</v>
      </c>
      <c r="E62" s="269">
        <v>5230.0625166666669</v>
      </c>
      <c r="F62" s="269">
        <f t="shared" si="0"/>
        <v>491.45587894519122</v>
      </c>
      <c r="G62" s="266">
        <f t="shared" si="1"/>
        <v>10.371316222641855</v>
      </c>
      <c r="H62" s="267"/>
      <c r="I62" s="51"/>
    </row>
    <row r="63" spans="1:9" s="58" customFormat="1" ht="31.5">
      <c r="A63" s="62" t="s">
        <v>325</v>
      </c>
      <c r="B63" s="68" t="s">
        <v>326</v>
      </c>
      <c r="C63" s="277" t="s">
        <v>936</v>
      </c>
      <c r="D63" s="268">
        <v>6353414.2535776086</v>
      </c>
      <c r="E63" s="269">
        <v>6411567.9976894334</v>
      </c>
      <c r="F63" s="269">
        <f t="shared" si="0"/>
        <v>58153.744111824781</v>
      </c>
      <c r="G63" s="266">
        <f t="shared" si="1"/>
        <v>0.91531484947763952</v>
      </c>
      <c r="H63" s="267"/>
      <c r="I63" s="51"/>
    </row>
    <row r="64" spans="1:9" s="58" customFormat="1">
      <c r="A64" s="62" t="s">
        <v>327</v>
      </c>
      <c r="B64" s="67" t="s">
        <v>328</v>
      </c>
      <c r="C64" s="277" t="s">
        <v>936</v>
      </c>
      <c r="D64" s="268"/>
      <c r="E64" s="269"/>
      <c r="F64" s="269"/>
      <c r="G64" s="266"/>
      <c r="H64" s="267"/>
      <c r="I64" s="51"/>
    </row>
    <row r="65" spans="1:11" s="58" customFormat="1">
      <c r="A65" s="62" t="s">
        <v>329</v>
      </c>
      <c r="B65" s="67" t="s">
        <v>330</v>
      </c>
      <c r="C65" s="277" t="s">
        <v>936</v>
      </c>
      <c r="D65" s="268">
        <v>20239.096220466447</v>
      </c>
      <c r="E65" s="269">
        <v>22893.818560000003</v>
      </c>
      <c r="F65" s="269">
        <f t="shared" si="0"/>
        <v>2654.7223395335568</v>
      </c>
      <c r="G65" s="266">
        <f t="shared" si="1"/>
        <v>13.116802798975844</v>
      </c>
      <c r="H65" s="267"/>
      <c r="I65" s="51"/>
    </row>
    <row r="66" spans="1:11" s="58" customFormat="1">
      <c r="A66" s="62" t="s">
        <v>331</v>
      </c>
      <c r="B66" s="67" t="s">
        <v>332</v>
      </c>
      <c r="C66" s="277" t="s">
        <v>936</v>
      </c>
      <c r="D66" s="268"/>
      <c r="E66" s="269"/>
      <c r="F66" s="269"/>
      <c r="G66" s="266"/>
      <c r="H66" s="267"/>
      <c r="I66" s="51"/>
    </row>
    <row r="67" spans="1:11" s="58" customFormat="1">
      <c r="A67" s="62" t="s">
        <v>333</v>
      </c>
      <c r="B67" s="69" t="s">
        <v>334</v>
      </c>
      <c r="C67" s="277" t="s">
        <v>936</v>
      </c>
      <c r="D67" s="268">
        <v>383948.82723104313</v>
      </c>
      <c r="E67" s="269">
        <v>377141.87695999997</v>
      </c>
      <c r="F67" s="269">
        <f t="shared" si="0"/>
        <v>-6806.9502710431698</v>
      </c>
      <c r="G67" s="266">
        <f t="shared" si="1"/>
        <v>-1.7728795579695971</v>
      </c>
      <c r="H67" s="267"/>
      <c r="I67" s="51"/>
    </row>
    <row r="68" spans="1:11" s="58" customFormat="1">
      <c r="A68" s="62" t="s">
        <v>335</v>
      </c>
      <c r="B68" s="69" t="s">
        <v>1026</v>
      </c>
      <c r="C68" s="277" t="s">
        <v>936</v>
      </c>
      <c r="D68" s="268">
        <v>65369.444691802768</v>
      </c>
      <c r="E68" s="269">
        <v>64796.172262924592</v>
      </c>
      <c r="F68" s="269">
        <f t="shared" si="0"/>
        <v>-573.27242887817556</v>
      </c>
      <c r="G68" s="266">
        <f t="shared" si="1"/>
        <v>-0.87697307447077499</v>
      </c>
      <c r="H68" s="267"/>
      <c r="I68" s="51"/>
    </row>
    <row r="69" spans="1:11" s="58" customFormat="1">
      <c r="A69" s="62"/>
      <c r="B69" s="69" t="s">
        <v>1027</v>
      </c>
      <c r="C69" s="277" t="s">
        <v>936</v>
      </c>
      <c r="D69" s="268">
        <v>47208.332531802771</v>
      </c>
      <c r="E69" s="269">
        <v>46968.396802924595</v>
      </c>
      <c r="F69" s="269">
        <f t="shared" ref="F69" si="2">E69-D69</f>
        <v>-239.93572887817572</v>
      </c>
      <c r="G69" s="266">
        <f t="shared" ref="G69" si="3">F69/D69*100</f>
        <v>-0.50824868409944057</v>
      </c>
      <c r="H69" s="267"/>
      <c r="I69" s="51"/>
    </row>
    <row r="70" spans="1:11" s="58" customFormat="1">
      <c r="A70" s="62" t="s">
        <v>337</v>
      </c>
      <c r="B70" s="69" t="s">
        <v>338</v>
      </c>
      <c r="C70" s="277" t="s">
        <v>936</v>
      </c>
      <c r="D70" s="330">
        <f>D71+D72</f>
        <v>1644.0539999999999</v>
      </c>
      <c r="E70" s="326">
        <f>E71+E72</f>
        <v>1517.0129999999999</v>
      </c>
      <c r="F70" s="269">
        <f t="shared" si="0"/>
        <v>-127.04099999999994</v>
      </c>
      <c r="G70" s="266">
        <v>0</v>
      </c>
      <c r="H70" s="267"/>
      <c r="I70" s="51"/>
    </row>
    <row r="71" spans="1:11" s="58" customFormat="1">
      <c r="A71" s="62" t="s">
        <v>232</v>
      </c>
      <c r="B71" s="67" t="s">
        <v>339</v>
      </c>
      <c r="C71" s="277" t="s">
        <v>936</v>
      </c>
      <c r="D71" s="268">
        <v>1641.5819999999999</v>
      </c>
      <c r="E71" s="269">
        <v>1514.5409999999999</v>
      </c>
      <c r="F71" s="269">
        <f t="shared" si="0"/>
        <v>-127.04099999999994</v>
      </c>
      <c r="G71" s="266">
        <v>0</v>
      </c>
      <c r="H71" s="267"/>
      <c r="I71" s="51"/>
    </row>
    <row r="72" spans="1:11" s="58" customFormat="1">
      <c r="A72" s="62" t="s">
        <v>236</v>
      </c>
      <c r="B72" s="67" t="s">
        <v>340</v>
      </c>
      <c r="C72" s="277" t="s">
        <v>936</v>
      </c>
      <c r="D72" s="330">
        <v>2.472</v>
      </c>
      <c r="E72" s="326">
        <v>2.472</v>
      </c>
      <c r="F72" s="269">
        <f>E72-D72</f>
        <v>0</v>
      </c>
      <c r="G72" s="266">
        <v>0</v>
      </c>
      <c r="H72" s="267"/>
      <c r="I72" s="51"/>
    </row>
    <row r="73" spans="1:11" s="58" customFormat="1">
      <c r="A73" s="62" t="s">
        <v>341</v>
      </c>
      <c r="B73" s="69" t="s">
        <v>342</v>
      </c>
      <c r="C73" s="277" t="s">
        <v>936</v>
      </c>
      <c r="D73" s="268">
        <f>D74+D75+D76</f>
        <v>272848.29559293401</v>
      </c>
      <c r="E73" s="269">
        <f>E74+E75+E76</f>
        <v>273430.58853999997</v>
      </c>
      <c r="F73" s="269">
        <f t="shared" si="0"/>
        <v>582.29294706595829</v>
      </c>
      <c r="G73" s="266">
        <f t="shared" si="1"/>
        <v>0.2134127119249771</v>
      </c>
      <c r="H73" s="267"/>
      <c r="I73" s="51"/>
    </row>
    <row r="74" spans="1:11" s="58" customFormat="1">
      <c r="A74" s="62" t="s">
        <v>343</v>
      </c>
      <c r="B74" s="67" t="s">
        <v>344</v>
      </c>
      <c r="C74" s="277" t="s">
        <v>936</v>
      </c>
      <c r="D74" s="268"/>
      <c r="E74" s="269"/>
      <c r="F74" s="269"/>
      <c r="G74" s="266"/>
      <c r="H74" s="267"/>
      <c r="I74" s="51"/>
    </row>
    <row r="75" spans="1:11" s="58" customFormat="1">
      <c r="A75" s="62" t="s">
        <v>345</v>
      </c>
      <c r="B75" s="67" t="s">
        <v>346</v>
      </c>
      <c r="C75" s="277" t="s">
        <v>936</v>
      </c>
      <c r="D75" s="268">
        <v>159.10158000000001</v>
      </c>
      <c r="E75" s="269">
        <v>243.78618</v>
      </c>
      <c r="F75" s="269">
        <f t="shared" ref="F75" si="4">E75-D75</f>
        <v>84.684599999999989</v>
      </c>
      <c r="G75" s="266">
        <f t="shared" ref="G75" si="5">F75/D75*100</f>
        <v>53.22674985377266</v>
      </c>
      <c r="H75" s="267"/>
      <c r="I75" s="51"/>
    </row>
    <row r="76" spans="1:11" s="58" customFormat="1" ht="42" customHeight="1" thickBot="1">
      <c r="A76" s="72" t="s">
        <v>347</v>
      </c>
      <c r="B76" s="73" t="s">
        <v>348</v>
      </c>
      <c r="C76" s="280" t="s">
        <v>936</v>
      </c>
      <c r="D76" s="281">
        <v>272689.19401293399</v>
      </c>
      <c r="E76" s="282">
        <v>273186.80235999997</v>
      </c>
      <c r="F76" s="282">
        <f t="shared" si="0"/>
        <v>497.60834706597961</v>
      </c>
      <c r="G76" s="283">
        <f t="shared" si="1"/>
        <v>0.18248187239952657</v>
      </c>
      <c r="H76" s="284"/>
      <c r="I76" s="327"/>
    </row>
    <row r="77" spans="1:11" s="58" customFormat="1">
      <c r="A77" s="59" t="s">
        <v>349</v>
      </c>
      <c r="B77" s="75" t="s">
        <v>350</v>
      </c>
      <c r="C77" s="285" t="s">
        <v>936</v>
      </c>
      <c r="D77" s="411">
        <f>D78+D79+D80</f>
        <v>30521.779350000001</v>
      </c>
      <c r="E77" s="286">
        <f>E78+E79+E80</f>
        <v>21521.787550000001</v>
      </c>
      <c r="F77" s="286">
        <f t="shared" si="0"/>
        <v>-8999.9917999999998</v>
      </c>
      <c r="G77" s="262">
        <f t="shared" si="1"/>
        <v>-29.487113764879503</v>
      </c>
      <c r="H77" s="263"/>
      <c r="I77" s="426"/>
      <c r="J77" s="407"/>
      <c r="K77" s="407"/>
    </row>
    <row r="78" spans="1:11" s="58" customFormat="1">
      <c r="A78" s="62" t="s">
        <v>351</v>
      </c>
      <c r="B78" s="431" t="s">
        <v>352</v>
      </c>
      <c r="C78" s="432" t="s">
        <v>936</v>
      </c>
      <c r="D78" s="268">
        <v>10708.43</v>
      </c>
      <c r="E78" s="429">
        <v>1708.4382000000001</v>
      </c>
      <c r="F78" s="429">
        <f t="shared" ref="F78" si="6">E78-D78</f>
        <v>-8999.9917999999998</v>
      </c>
      <c r="G78" s="430">
        <f t="shared" ref="G78" si="7">F78/D78*100</f>
        <v>-84.045857329225655</v>
      </c>
      <c r="H78" s="267"/>
      <c r="I78" s="426"/>
      <c r="J78" s="333"/>
    </row>
    <row r="79" spans="1:11" s="58" customFormat="1">
      <c r="A79" s="62" t="s">
        <v>353</v>
      </c>
      <c r="B79" s="431" t="s">
        <v>354</v>
      </c>
      <c r="C79" s="432" t="s">
        <v>936</v>
      </c>
      <c r="D79" s="268"/>
      <c r="E79" s="429"/>
      <c r="F79" s="429"/>
      <c r="G79" s="430"/>
      <c r="H79" s="267"/>
      <c r="I79" s="327"/>
      <c r="J79" s="325"/>
    </row>
    <row r="80" spans="1:11" s="58" customFormat="1" ht="16.5" thickBot="1">
      <c r="A80" s="76" t="s">
        <v>355</v>
      </c>
      <c r="B80" s="77" t="s">
        <v>356</v>
      </c>
      <c r="C80" s="287" t="s">
        <v>936</v>
      </c>
      <c r="D80" s="271">
        <v>19813.34935</v>
      </c>
      <c r="E80" s="272">
        <v>19813.34935</v>
      </c>
      <c r="F80" s="272">
        <f t="shared" si="0"/>
        <v>0</v>
      </c>
      <c r="G80" s="273">
        <f t="shared" si="1"/>
        <v>0</v>
      </c>
      <c r="H80" s="274"/>
      <c r="I80" s="51"/>
      <c r="J80" s="408"/>
    </row>
    <row r="81" spans="1:12" s="58" customFormat="1" ht="16.5">
      <c r="A81" s="80" t="s">
        <v>357</v>
      </c>
      <c r="B81" s="84" t="s">
        <v>358</v>
      </c>
      <c r="C81" s="275" t="s">
        <v>936</v>
      </c>
      <c r="D81" s="328">
        <f>D22-D52-D61-D67-D68-D70-D73-D77</f>
        <v>468502.60419755644</v>
      </c>
      <c r="E81" s="329">
        <f>E22-E52-E61-E67-E68-E70-E73-E77</f>
        <v>519560.69057774986</v>
      </c>
      <c r="F81" s="288">
        <f t="shared" si="0"/>
        <v>51058.086380193417</v>
      </c>
      <c r="G81" s="289">
        <f t="shared" si="1"/>
        <v>10.898143558378907</v>
      </c>
      <c r="H81" s="290"/>
      <c r="I81" s="276"/>
      <c r="J81" s="409"/>
    </row>
    <row r="82" spans="1:12" s="58" customFormat="1">
      <c r="A82" s="62" t="s">
        <v>359</v>
      </c>
      <c r="B82" s="63" t="s">
        <v>279</v>
      </c>
      <c r="C82" s="277" t="s">
        <v>936</v>
      </c>
      <c r="D82" s="278"/>
      <c r="E82" s="291"/>
      <c r="F82" s="269"/>
      <c r="G82" s="266"/>
      <c r="H82" s="267"/>
      <c r="I82" s="276"/>
      <c r="J82" s="410"/>
      <c r="K82" s="333"/>
      <c r="L82" s="333"/>
    </row>
    <row r="83" spans="1:12" s="58" customFormat="1" ht="31.5">
      <c r="A83" s="62" t="s">
        <v>360</v>
      </c>
      <c r="B83" s="68" t="s">
        <v>280</v>
      </c>
      <c r="C83" s="277" t="s">
        <v>936</v>
      </c>
      <c r="D83" s="278"/>
      <c r="E83" s="279"/>
      <c r="F83" s="269"/>
      <c r="G83" s="266"/>
      <c r="H83" s="267"/>
      <c r="I83" s="51"/>
    </row>
    <row r="84" spans="1:12" s="58" customFormat="1" ht="31.5">
      <c r="A84" s="62" t="s">
        <v>361</v>
      </c>
      <c r="B84" s="68" t="s">
        <v>281</v>
      </c>
      <c r="C84" s="277" t="s">
        <v>936</v>
      </c>
      <c r="D84" s="278"/>
      <c r="E84" s="279"/>
      <c r="F84" s="269"/>
      <c r="G84" s="266"/>
      <c r="H84" s="267"/>
      <c r="I84" s="51"/>
    </row>
    <row r="85" spans="1:12" s="58" customFormat="1" ht="31.5">
      <c r="A85" s="62" t="s">
        <v>362</v>
      </c>
      <c r="B85" s="68" t="s">
        <v>282</v>
      </c>
      <c r="C85" s="277" t="s">
        <v>936</v>
      </c>
      <c r="D85" s="278"/>
      <c r="E85" s="279"/>
      <c r="F85" s="269"/>
      <c r="G85" s="266"/>
      <c r="H85" s="267"/>
      <c r="I85" s="51"/>
    </row>
    <row r="86" spans="1:12" s="58" customFormat="1">
      <c r="A86" s="62" t="s">
        <v>363</v>
      </c>
      <c r="B86" s="63" t="s">
        <v>283</v>
      </c>
      <c r="C86" s="277" t="s">
        <v>936</v>
      </c>
      <c r="D86" s="278"/>
      <c r="E86" s="279"/>
      <c r="F86" s="269"/>
      <c r="G86" s="266"/>
      <c r="H86" s="267"/>
      <c r="I86" s="51"/>
    </row>
    <row r="87" spans="1:12" s="58" customFormat="1">
      <c r="A87" s="62" t="s">
        <v>364</v>
      </c>
      <c r="B87" s="63" t="s">
        <v>284</v>
      </c>
      <c r="C87" s="277" t="s">
        <v>936</v>
      </c>
      <c r="D87" s="278"/>
      <c r="E87" s="279"/>
      <c r="F87" s="269"/>
      <c r="G87" s="266"/>
      <c r="H87" s="267"/>
      <c r="I87" s="51"/>
    </row>
    <row r="88" spans="1:12" s="58" customFormat="1">
      <c r="A88" s="62" t="s">
        <v>365</v>
      </c>
      <c r="B88" s="63" t="s">
        <v>285</v>
      </c>
      <c r="C88" s="277" t="s">
        <v>936</v>
      </c>
      <c r="D88" s="278"/>
      <c r="E88" s="279"/>
      <c r="F88" s="269"/>
      <c r="G88" s="266"/>
      <c r="H88" s="267"/>
      <c r="I88" s="51"/>
    </row>
    <row r="89" spans="1:12" s="58" customFormat="1">
      <c r="A89" s="62" t="s">
        <v>366</v>
      </c>
      <c r="B89" s="63" t="s">
        <v>287</v>
      </c>
      <c r="C89" s="277" t="s">
        <v>936</v>
      </c>
      <c r="D89" s="278"/>
      <c r="E89" s="279"/>
      <c r="F89" s="269"/>
      <c r="G89" s="266"/>
      <c r="H89" s="267"/>
      <c r="I89" s="51"/>
    </row>
    <row r="90" spans="1:12" s="58" customFormat="1">
      <c r="A90" s="62" t="s">
        <v>367</v>
      </c>
      <c r="B90" s="63" t="s">
        <v>289</v>
      </c>
      <c r="C90" s="277" t="s">
        <v>936</v>
      </c>
      <c r="D90" s="344">
        <v>448647.81318774709</v>
      </c>
      <c r="E90" s="345">
        <v>497511.27773275017</v>
      </c>
      <c r="F90" s="269">
        <f t="shared" ref="F90:F148" si="8">E90-D90</f>
        <v>48863.46454500308</v>
      </c>
      <c r="G90" s="266">
        <f t="shared" si="1"/>
        <v>10.891274426998049</v>
      </c>
      <c r="H90" s="267"/>
      <c r="I90" s="426"/>
    </row>
    <row r="91" spans="1:12" s="58" customFormat="1">
      <c r="A91" s="62" t="s">
        <v>368</v>
      </c>
      <c r="B91" s="63" t="s">
        <v>291</v>
      </c>
      <c r="C91" s="277" t="s">
        <v>936</v>
      </c>
      <c r="D91" s="278"/>
      <c r="E91" s="279"/>
      <c r="F91" s="269"/>
      <c r="G91" s="266"/>
      <c r="H91" s="267"/>
      <c r="I91" s="51"/>
    </row>
    <row r="92" spans="1:12" s="58" customFormat="1" ht="31.5">
      <c r="A92" s="62" t="s">
        <v>369</v>
      </c>
      <c r="B92" s="66" t="s">
        <v>293</v>
      </c>
      <c r="C92" s="277" t="s">
        <v>936</v>
      </c>
      <c r="D92" s="278"/>
      <c r="E92" s="291"/>
      <c r="F92" s="269"/>
      <c r="G92" s="266"/>
      <c r="H92" s="267"/>
      <c r="I92" s="51"/>
    </row>
    <row r="93" spans="1:12" s="58" customFormat="1">
      <c r="A93" s="62" t="s">
        <v>370</v>
      </c>
      <c r="B93" s="68" t="s">
        <v>188</v>
      </c>
      <c r="C93" s="277" t="s">
        <v>936</v>
      </c>
      <c r="D93" s="278"/>
      <c r="E93" s="291"/>
      <c r="F93" s="269"/>
      <c r="G93" s="266"/>
      <c r="H93" s="267"/>
      <c r="I93" s="51"/>
    </row>
    <row r="94" spans="1:12" s="58" customFormat="1">
      <c r="A94" s="62" t="s">
        <v>371</v>
      </c>
      <c r="B94" s="67" t="s">
        <v>189</v>
      </c>
      <c r="C94" s="277" t="s">
        <v>936</v>
      </c>
      <c r="D94" s="278"/>
      <c r="E94" s="291"/>
      <c r="F94" s="269"/>
      <c r="G94" s="266"/>
      <c r="H94" s="267"/>
      <c r="I94" s="51"/>
    </row>
    <row r="95" spans="1:12" s="58" customFormat="1">
      <c r="A95" s="62" t="s">
        <v>372</v>
      </c>
      <c r="B95" s="63" t="s">
        <v>297</v>
      </c>
      <c r="C95" s="277" t="s">
        <v>936</v>
      </c>
      <c r="D95" s="269">
        <f>D81-D90</f>
        <v>19854.791009809356</v>
      </c>
      <c r="E95" s="269">
        <f>E81-E90</f>
        <v>22049.412844999693</v>
      </c>
      <c r="F95" s="269">
        <f t="shared" si="8"/>
        <v>2194.6218351903372</v>
      </c>
      <c r="G95" s="266">
        <f t="shared" si="1"/>
        <v>11.053361549391648</v>
      </c>
      <c r="H95" s="267"/>
      <c r="I95" s="51"/>
    </row>
    <row r="96" spans="1:12" s="58" customFormat="1">
      <c r="A96" s="62" t="s">
        <v>373</v>
      </c>
      <c r="B96" s="82" t="s">
        <v>374</v>
      </c>
      <c r="C96" s="277" t="s">
        <v>936</v>
      </c>
      <c r="D96" s="268">
        <f>D97-D103</f>
        <v>394121.30532422848</v>
      </c>
      <c r="E96" s="269">
        <f>E97-E103</f>
        <v>635363.55430000031</v>
      </c>
      <c r="F96" s="269">
        <f t="shared" si="8"/>
        <v>241242.24897577183</v>
      </c>
      <c r="G96" s="266">
        <f t="shared" si="1"/>
        <v>61.210151726588613</v>
      </c>
      <c r="H96" s="267"/>
      <c r="I96" s="51"/>
    </row>
    <row r="97" spans="1:9" s="58" customFormat="1">
      <c r="A97" s="62" t="s">
        <v>29</v>
      </c>
      <c r="B97" s="66" t="s">
        <v>375</v>
      </c>
      <c r="C97" s="277" t="s">
        <v>936</v>
      </c>
      <c r="D97" s="268">
        <f>D98+D99+D100+D102</f>
        <v>1176775.77098</v>
      </c>
      <c r="E97" s="326">
        <f>E98+E99+E100+E102</f>
        <v>1421675.3198100005</v>
      </c>
      <c r="F97" s="269">
        <f t="shared" si="8"/>
        <v>244899.54883000045</v>
      </c>
      <c r="G97" s="266">
        <f t="shared" si="1"/>
        <v>20.811063149783585</v>
      </c>
      <c r="H97" s="267"/>
      <c r="I97" s="51"/>
    </row>
    <row r="98" spans="1:9" s="58" customFormat="1">
      <c r="A98" s="62" t="s">
        <v>376</v>
      </c>
      <c r="B98" s="68" t="s">
        <v>377</v>
      </c>
      <c r="C98" s="277" t="s">
        <v>936</v>
      </c>
      <c r="D98" s="268"/>
      <c r="E98" s="269"/>
      <c r="F98" s="269"/>
      <c r="G98" s="266"/>
      <c r="H98" s="267"/>
      <c r="I98" s="51"/>
    </row>
    <row r="99" spans="1:9" s="58" customFormat="1">
      <c r="A99" s="62" t="s">
        <v>378</v>
      </c>
      <c r="B99" s="68" t="s">
        <v>379</v>
      </c>
      <c r="C99" s="277" t="s">
        <v>936</v>
      </c>
      <c r="D99" s="268">
        <v>8024.5512799999997</v>
      </c>
      <c r="E99" s="269">
        <v>9565.0648600000004</v>
      </c>
      <c r="F99" s="269">
        <f t="shared" si="8"/>
        <v>1540.5135800000007</v>
      </c>
      <c r="G99" s="266">
        <f t="shared" si="1"/>
        <v>19.197504336965252</v>
      </c>
      <c r="H99" s="267"/>
      <c r="I99" s="51"/>
    </row>
    <row r="100" spans="1:9" s="58" customFormat="1">
      <c r="A100" s="62" t="s">
        <v>380</v>
      </c>
      <c r="B100" s="68" t="s">
        <v>381</v>
      </c>
      <c r="C100" s="277" t="s">
        <v>936</v>
      </c>
      <c r="D100" s="269">
        <f>D101</f>
        <v>990125.58032000007</v>
      </c>
      <c r="E100" s="269">
        <f>E101</f>
        <v>1216743.8763100002</v>
      </c>
      <c r="F100" s="269">
        <f t="shared" si="8"/>
        <v>226618.29599000013</v>
      </c>
      <c r="G100" s="266">
        <v>0</v>
      </c>
      <c r="H100" s="267"/>
      <c r="I100" s="51"/>
    </row>
    <row r="101" spans="1:9" s="58" customFormat="1">
      <c r="A101" s="62" t="s">
        <v>382</v>
      </c>
      <c r="B101" s="70" t="s">
        <v>383</v>
      </c>
      <c r="C101" s="277" t="s">
        <v>936</v>
      </c>
      <c r="D101" s="268">
        <v>990125.58032000007</v>
      </c>
      <c r="E101" s="269">
        <v>1216743.8763100002</v>
      </c>
      <c r="F101" s="269">
        <f t="shared" si="8"/>
        <v>226618.29599000013</v>
      </c>
      <c r="G101" s="266">
        <v>0</v>
      </c>
      <c r="H101" s="267"/>
      <c r="I101" s="276"/>
    </row>
    <row r="102" spans="1:9" s="58" customFormat="1">
      <c r="A102" s="62" t="s">
        <v>384</v>
      </c>
      <c r="B102" s="67" t="s">
        <v>385</v>
      </c>
      <c r="C102" s="277" t="s">
        <v>936</v>
      </c>
      <c r="D102" s="268">
        <v>178625.63937999995</v>
      </c>
      <c r="E102" s="269">
        <v>195366.37864000024</v>
      </c>
      <c r="F102" s="269">
        <f t="shared" si="8"/>
        <v>16740.739260000293</v>
      </c>
      <c r="G102" s="266">
        <f t="shared" ref="G102:G162" si="9">F102/D102*100</f>
        <v>9.3719688383518207</v>
      </c>
      <c r="H102" s="267"/>
      <c r="I102" s="51"/>
    </row>
    <row r="103" spans="1:9" s="58" customFormat="1">
      <c r="A103" s="62" t="s">
        <v>30</v>
      </c>
      <c r="B103" s="69" t="s">
        <v>342</v>
      </c>
      <c r="C103" s="277" t="s">
        <v>936</v>
      </c>
      <c r="D103" s="268">
        <f>D104+D105+D106+D108</f>
        <v>782654.46565577155</v>
      </c>
      <c r="E103" s="269">
        <f>E104+E105+E106+E108</f>
        <v>786311.76551000017</v>
      </c>
      <c r="F103" s="269">
        <f t="shared" si="8"/>
        <v>3657.2998542286223</v>
      </c>
      <c r="G103" s="266">
        <f t="shared" si="9"/>
        <v>0.46729431884915379</v>
      </c>
      <c r="H103" s="267"/>
      <c r="I103" s="359"/>
    </row>
    <row r="104" spans="1:9" s="58" customFormat="1">
      <c r="A104" s="62" t="s">
        <v>386</v>
      </c>
      <c r="B104" s="67" t="s">
        <v>387</v>
      </c>
      <c r="C104" s="277" t="s">
        <v>936</v>
      </c>
      <c r="D104" s="268">
        <v>16696.943326265693</v>
      </c>
      <c r="E104" s="269">
        <v>13326.229210000001</v>
      </c>
      <c r="F104" s="269">
        <f t="shared" si="8"/>
        <v>-3370.7141162656917</v>
      </c>
      <c r="G104" s="266">
        <f t="shared" si="9"/>
        <v>-20.187611890394784</v>
      </c>
      <c r="H104" s="267"/>
      <c r="I104" s="51"/>
    </row>
    <row r="105" spans="1:9" s="58" customFormat="1">
      <c r="A105" s="62" t="s">
        <v>388</v>
      </c>
      <c r="B105" s="67" t="s">
        <v>389</v>
      </c>
      <c r="C105" s="277" t="s">
        <v>936</v>
      </c>
      <c r="D105" s="268">
        <v>26938.386399999999</v>
      </c>
      <c r="E105" s="269">
        <v>25817.19485</v>
      </c>
      <c r="F105" s="269">
        <f t="shared" si="8"/>
        <v>-1121.1915499999996</v>
      </c>
      <c r="G105" s="266">
        <f t="shared" si="9"/>
        <v>-4.1620590533960105</v>
      </c>
      <c r="H105" s="267"/>
      <c r="I105" s="51"/>
    </row>
    <row r="106" spans="1:9" s="58" customFormat="1">
      <c r="A106" s="62" t="s">
        <v>390</v>
      </c>
      <c r="B106" s="67" t="s">
        <v>391</v>
      </c>
      <c r="C106" s="277" t="s">
        <v>936</v>
      </c>
      <c r="D106" s="268">
        <f>D107</f>
        <v>654151.29975999985</v>
      </c>
      <c r="E106" s="269">
        <f>E107</f>
        <v>663973.95366999984</v>
      </c>
      <c r="F106" s="269">
        <f t="shared" si="8"/>
        <v>9822.6539099999936</v>
      </c>
      <c r="G106" s="266">
        <f t="shared" si="9"/>
        <v>1.5015874635736115</v>
      </c>
      <c r="H106" s="267"/>
      <c r="I106" s="51"/>
    </row>
    <row r="107" spans="1:9" s="58" customFormat="1">
      <c r="A107" s="62" t="s">
        <v>392</v>
      </c>
      <c r="B107" s="70" t="s">
        <v>393</v>
      </c>
      <c r="C107" s="277" t="s">
        <v>936</v>
      </c>
      <c r="D107" s="268">
        <v>654151.29975999985</v>
      </c>
      <c r="E107" s="269">
        <v>663973.95366999984</v>
      </c>
      <c r="F107" s="269">
        <f t="shared" si="8"/>
        <v>9822.6539099999936</v>
      </c>
      <c r="G107" s="266">
        <f t="shared" si="9"/>
        <v>1.5015874635736115</v>
      </c>
      <c r="H107" s="267"/>
      <c r="I107" s="51"/>
    </row>
    <row r="108" spans="1:9" s="58" customFormat="1">
      <c r="A108" s="62" t="s">
        <v>394</v>
      </c>
      <c r="B108" s="67" t="s">
        <v>395</v>
      </c>
      <c r="C108" s="277" t="s">
        <v>936</v>
      </c>
      <c r="D108" s="268">
        <v>84867.836169505958</v>
      </c>
      <c r="E108" s="269">
        <v>83194.387780000339</v>
      </c>
      <c r="F108" s="269">
        <f t="shared" si="8"/>
        <v>-1673.4483895056183</v>
      </c>
      <c r="G108" s="266">
        <f t="shared" si="9"/>
        <v>-1.9718287457727226</v>
      </c>
      <c r="H108" s="267"/>
      <c r="I108" s="51"/>
    </row>
    <row r="109" spans="1:9" s="58" customFormat="1">
      <c r="A109" s="62" t="s">
        <v>396</v>
      </c>
      <c r="B109" s="82" t="s">
        <v>397</v>
      </c>
      <c r="C109" s="277" t="s">
        <v>936</v>
      </c>
      <c r="D109" s="330">
        <f>D81+D96</f>
        <v>862623.90952178487</v>
      </c>
      <c r="E109" s="326">
        <f>E81+E96</f>
        <v>1154924.2448777501</v>
      </c>
      <c r="F109" s="269">
        <f t="shared" si="8"/>
        <v>292300.33535596519</v>
      </c>
      <c r="G109" s="266">
        <f t="shared" si="9"/>
        <v>33.885025922595688</v>
      </c>
      <c r="H109" s="267"/>
      <c r="I109" s="276"/>
    </row>
    <row r="110" spans="1:9" s="58" customFormat="1" ht="31.5">
      <c r="A110" s="62" t="s">
        <v>31</v>
      </c>
      <c r="B110" s="66" t="s">
        <v>398</v>
      </c>
      <c r="C110" s="277" t="s">
        <v>936</v>
      </c>
      <c r="D110" s="278"/>
      <c r="E110" s="291"/>
      <c r="F110" s="269"/>
      <c r="G110" s="266"/>
      <c r="H110" s="267"/>
      <c r="I110" s="51"/>
    </row>
    <row r="111" spans="1:9" s="58" customFormat="1" ht="31.5">
      <c r="A111" s="62" t="s">
        <v>399</v>
      </c>
      <c r="B111" s="68" t="s">
        <v>280</v>
      </c>
      <c r="C111" s="277" t="s">
        <v>936</v>
      </c>
      <c r="D111" s="278"/>
      <c r="E111" s="279"/>
      <c r="F111" s="269"/>
      <c r="G111" s="266"/>
      <c r="H111" s="267"/>
      <c r="I111" s="51"/>
    </row>
    <row r="112" spans="1:9" s="58" customFormat="1" ht="31.5">
      <c r="A112" s="62" t="s">
        <v>400</v>
      </c>
      <c r="B112" s="68" t="s">
        <v>281</v>
      </c>
      <c r="C112" s="277" t="s">
        <v>936</v>
      </c>
      <c r="D112" s="278"/>
      <c r="E112" s="279"/>
      <c r="F112" s="269"/>
      <c r="G112" s="266"/>
      <c r="H112" s="267"/>
      <c r="I112" s="51"/>
    </row>
    <row r="113" spans="1:9" s="58" customFormat="1" ht="31.5">
      <c r="A113" s="62" t="s">
        <v>401</v>
      </c>
      <c r="B113" s="68" t="s">
        <v>282</v>
      </c>
      <c r="C113" s="277" t="s">
        <v>936</v>
      </c>
      <c r="D113" s="278"/>
      <c r="E113" s="279"/>
      <c r="F113" s="269"/>
      <c r="G113" s="266"/>
      <c r="H113" s="267"/>
      <c r="I113" s="51"/>
    </row>
    <row r="114" spans="1:9" s="58" customFormat="1">
      <c r="A114" s="62" t="s">
        <v>32</v>
      </c>
      <c r="B114" s="63" t="s">
        <v>283</v>
      </c>
      <c r="C114" s="277" t="s">
        <v>936</v>
      </c>
      <c r="D114" s="278"/>
      <c r="E114" s="279"/>
      <c r="F114" s="269"/>
      <c r="G114" s="266"/>
      <c r="H114" s="267"/>
      <c r="I114" s="51"/>
    </row>
    <row r="115" spans="1:9" s="58" customFormat="1">
      <c r="A115" s="62" t="s">
        <v>33</v>
      </c>
      <c r="B115" s="63" t="s">
        <v>284</v>
      </c>
      <c r="C115" s="277" t="s">
        <v>936</v>
      </c>
      <c r="D115" s="278"/>
      <c r="E115" s="279"/>
      <c r="F115" s="269"/>
      <c r="G115" s="266"/>
      <c r="H115" s="267"/>
      <c r="I115" s="51"/>
    </row>
    <row r="116" spans="1:9" s="58" customFormat="1">
      <c r="A116" s="62" t="s">
        <v>34</v>
      </c>
      <c r="B116" s="63" t="s">
        <v>285</v>
      </c>
      <c r="C116" s="277" t="s">
        <v>936</v>
      </c>
      <c r="D116" s="278"/>
      <c r="E116" s="279"/>
      <c r="F116" s="269"/>
      <c r="G116" s="266"/>
      <c r="H116" s="267"/>
      <c r="I116" s="51"/>
    </row>
    <row r="117" spans="1:9" s="58" customFormat="1">
      <c r="A117" s="62" t="s">
        <v>402</v>
      </c>
      <c r="B117" s="63" t="s">
        <v>287</v>
      </c>
      <c r="C117" s="277" t="s">
        <v>936</v>
      </c>
      <c r="D117" s="278"/>
      <c r="E117" s="279"/>
      <c r="F117" s="269"/>
      <c r="G117" s="266"/>
      <c r="H117" s="267"/>
      <c r="I117" s="51"/>
    </row>
    <row r="118" spans="1:9" s="58" customFormat="1">
      <c r="A118" s="62" t="s">
        <v>403</v>
      </c>
      <c r="B118" s="63" t="s">
        <v>289</v>
      </c>
      <c r="C118" s="277" t="s">
        <v>936</v>
      </c>
      <c r="D118" s="268">
        <v>846875.57854861079</v>
      </c>
      <c r="E118" s="269">
        <v>1136271.9002827504</v>
      </c>
      <c r="F118" s="269">
        <f t="shared" si="8"/>
        <v>289396.32173413958</v>
      </c>
      <c r="G118" s="266">
        <f t="shared" si="9"/>
        <v>34.172236047957803</v>
      </c>
      <c r="H118" s="267"/>
      <c r="I118" s="51"/>
    </row>
    <row r="119" spans="1:9" s="58" customFormat="1">
      <c r="A119" s="62" t="s">
        <v>404</v>
      </c>
      <c r="B119" s="63" t="s">
        <v>291</v>
      </c>
      <c r="C119" s="277" t="s">
        <v>936</v>
      </c>
      <c r="D119" s="268"/>
      <c r="E119" s="269"/>
      <c r="F119" s="269"/>
      <c r="G119" s="266"/>
      <c r="H119" s="267"/>
      <c r="I119" s="51"/>
    </row>
    <row r="120" spans="1:9" s="58" customFormat="1" ht="31.5">
      <c r="A120" s="62" t="s">
        <v>405</v>
      </c>
      <c r="B120" s="66" t="s">
        <v>293</v>
      </c>
      <c r="C120" s="277" t="s">
        <v>936</v>
      </c>
      <c r="D120" s="268"/>
      <c r="E120" s="269"/>
      <c r="F120" s="269"/>
      <c r="G120" s="266"/>
      <c r="H120" s="267"/>
      <c r="I120" s="51"/>
    </row>
    <row r="121" spans="1:9" s="58" customFormat="1">
      <c r="A121" s="62" t="s">
        <v>406</v>
      </c>
      <c r="B121" s="67" t="s">
        <v>188</v>
      </c>
      <c r="C121" s="277" t="s">
        <v>936</v>
      </c>
      <c r="D121" s="268"/>
      <c r="E121" s="269"/>
      <c r="F121" s="269"/>
      <c r="G121" s="266"/>
      <c r="H121" s="267"/>
      <c r="I121" s="51"/>
    </row>
    <row r="122" spans="1:9" s="58" customFormat="1">
      <c r="A122" s="62" t="s">
        <v>407</v>
      </c>
      <c r="B122" s="67" t="s">
        <v>189</v>
      </c>
      <c r="C122" s="277" t="s">
        <v>936</v>
      </c>
      <c r="D122" s="268"/>
      <c r="E122" s="269"/>
      <c r="F122" s="269"/>
      <c r="G122" s="266"/>
      <c r="H122" s="267"/>
      <c r="I122" s="51"/>
    </row>
    <row r="123" spans="1:9" s="58" customFormat="1">
      <c r="A123" s="62" t="s">
        <v>408</v>
      </c>
      <c r="B123" s="63" t="s">
        <v>297</v>
      </c>
      <c r="C123" s="277" t="s">
        <v>936</v>
      </c>
      <c r="D123" s="268">
        <f>D109-D118</f>
        <v>15748.330973174074</v>
      </c>
      <c r="E123" s="269">
        <f>E109-E118</f>
        <v>18652.344594999682</v>
      </c>
      <c r="F123" s="269">
        <f t="shared" si="8"/>
        <v>2904.0136218256084</v>
      </c>
      <c r="G123" s="266">
        <f t="shared" si="9"/>
        <v>18.440135826281182</v>
      </c>
      <c r="H123" s="267"/>
      <c r="I123" s="51"/>
    </row>
    <row r="124" spans="1:9" s="58" customFormat="1">
      <c r="A124" s="62" t="s">
        <v>409</v>
      </c>
      <c r="B124" s="82" t="s">
        <v>410</v>
      </c>
      <c r="C124" s="277" t="s">
        <v>936</v>
      </c>
      <c r="D124" s="268">
        <v>365118.54736544669</v>
      </c>
      <c r="E124" s="269">
        <v>437353.74171693774</v>
      </c>
      <c r="F124" s="269">
        <f t="shared" si="8"/>
        <v>72235.194351491053</v>
      </c>
      <c r="G124" s="266">
        <f t="shared" si="9"/>
        <v>19.784038601356215</v>
      </c>
      <c r="H124" s="267"/>
      <c r="I124" s="51"/>
    </row>
    <row r="125" spans="1:9" s="58" customFormat="1">
      <c r="A125" s="62" t="s">
        <v>35</v>
      </c>
      <c r="B125" s="63" t="s">
        <v>279</v>
      </c>
      <c r="C125" s="277" t="s">
        <v>936</v>
      </c>
      <c r="D125" s="278"/>
      <c r="E125" s="279"/>
      <c r="F125" s="269"/>
      <c r="G125" s="266"/>
      <c r="H125" s="267"/>
      <c r="I125" s="51"/>
    </row>
    <row r="126" spans="1:9" s="58" customFormat="1" ht="31.5">
      <c r="A126" s="62" t="s">
        <v>411</v>
      </c>
      <c r="B126" s="68" t="s">
        <v>280</v>
      </c>
      <c r="C126" s="277" t="s">
        <v>936</v>
      </c>
      <c r="D126" s="278"/>
      <c r="E126" s="279"/>
      <c r="F126" s="269"/>
      <c r="G126" s="266"/>
      <c r="H126" s="267"/>
      <c r="I126" s="51"/>
    </row>
    <row r="127" spans="1:9" s="58" customFormat="1" ht="31.5">
      <c r="A127" s="62" t="s">
        <v>412</v>
      </c>
      <c r="B127" s="68" t="s">
        <v>281</v>
      </c>
      <c r="C127" s="277" t="s">
        <v>936</v>
      </c>
      <c r="D127" s="278"/>
      <c r="E127" s="279"/>
      <c r="F127" s="269"/>
      <c r="G127" s="266"/>
      <c r="H127" s="267"/>
      <c r="I127" s="51"/>
    </row>
    <row r="128" spans="1:9" s="58" customFormat="1" ht="31.5">
      <c r="A128" s="62" t="s">
        <v>413</v>
      </c>
      <c r="B128" s="68" t="s">
        <v>282</v>
      </c>
      <c r="C128" s="277" t="s">
        <v>936</v>
      </c>
      <c r="D128" s="278"/>
      <c r="E128" s="279"/>
      <c r="F128" s="269"/>
      <c r="G128" s="266"/>
      <c r="H128" s="267"/>
      <c r="I128" s="51"/>
    </row>
    <row r="129" spans="1:9" s="58" customFormat="1">
      <c r="A129" s="62" t="s">
        <v>36</v>
      </c>
      <c r="B129" s="69" t="s">
        <v>414</v>
      </c>
      <c r="C129" s="277" t="s">
        <v>936</v>
      </c>
      <c r="D129" s="278"/>
      <c r="E129" s="279"/>
      <c r="F129" s="269"/>
      <c r="G129" s="266"/>
      <c r="H129" s="267"/>
      <c r="I129" s="51"/>
    </row>
    <row r="130" spans="1:9" s="58" customFormat="1">
      <c r="A130" s="62" t="s">
        <v>37</v>
      </c>
      <c r="B130" s="69" t="s">
        <v>415</v>
      </c>
      <c r="C130" s="277" t="s">
        <v>936</v>
      </c>
      <c r="D130" s="278"/>
      <c r="E130" s="279"/>
      <c r="F130" s="269"/>
      <c r="G130" s="266"/>
      <c r="H130" s="267"/>
      <c r="I130" s="51"/>
    </row>
    <row r="131" spans="1:9" s="58" customFormat="1">
      <c r="A131" s="62" t="s">
        <v>38</v>
      </c>
      <c r="B131" s="69" t="s">
        <v>416</v>
      </c>
      <c r="C131" s="277" t="s">
        <v>936</v>
      </c>
      <c r="D131" s="278"/>
      <c r="E131" s="279"/>
      <c r="F131" s="269"/>
      <c r="G131" s="266"/>
      <c r="H131" s="267"/>
      <c r="I131" s="51"/>
    </row>
    <row r="132" spans="1:9" s="58" customFormat="1">
      <c r="A132" s="62" t="s">
        <v>417</v>
      </c>
      <c r="B132" s="69" t="s">
        <v>418</v>
      </c>
      <c r="C132" s="277" t="s">
        <v>936</v>
      </c>
      <c r="D132" s="278"/>
      <c r="E132" s="279"/>
      <c r="F132" s="269"/>
      <c r="G132" s="266"/>
      <c r="H132" s="267"/>
      <c r="I132" s="51"/>
    </row>
    <row r="133" spans="1:9" s="58" customFormat="1">
      <c r="A133" s="62" t="s">
        <v>419</v>
      </c>
      <c r="B133" s="69" t="s">
        <v>420</v>
      </c>
      <c r="C133" s="277" t="s">
        <v>936</v>
      </c>
      <c r="D133" s="268">
        <v>359981.79524965282</v>
      </c>
      <c r="E133" s="269">
        <v>431559.68653318763</v>
      </c>
      <c r="F133" s="269">
        <f t="shared" si="8"/>
        <v>71577.891283534816</v>
      </c>
      <c r="G133" s="266">
        <f t="shared" si="9"/>
        <v>19.883753075317177</v>
      </c>
      <c r="H133" s="267"/>
      <c r="I133" s="51"/>
    </row>
    <row r="134" spans="1:9" s="58" customFormat="1">
      <c r="A134" s="62" t="s">
        <v>421</v>
      </c>
      <c r="B134" s="69" t="s">
        <v>422</v>
      </c>
      <c r="C134" s="277" t="s">
        <v>936</v>
      </c>
      <c r="D134" s="278"/>
      <c r="E134" s="279"/>
      <c r="F134" s="269"/>
      <c r="G134" s="266"/>
      <c r="H134" s="267"/>
      <c r="I134" s="51"/>
    </row>
    <row r="135" spans="1:9" s="58" customFormat="1" ht="31.5">
      <c r="A135" s="62" t="s">
        <v>423</v>
      </c>
      <c r="B135" s="69" t="s">
        <v>293</v>
      </c>
      <c r="C135" s="277" t="s">
        <v>936</v>
      </c>
      <c r="D135" s="278"/>
      <c r="E135" s="291"/>
      <c r="F135" s="269"/>
      <c r="G135" s="266"/>
      <c r="H135" s="267"/>
      <c r="I135" s="51"/>
    </row>
    <row r="136" spans="1:9" s="58" customFormat="1">
      <c r="A136" s="62" t="s">
        <v>424</v>
      </c>
      <c r="B136" s="67" t="s">
        <v>425</v>
      </c>
      <c r="C136" s="277" t="s">
        <v>936</v>
      </c>
      <c r="D136" s="278"/>
      <c r="E136" s="291"/>
      <c r="F136" s="269"/>
      <c r="G136" s="266"/>
      <c r="H136" s="267"/>
      <c r="I136" s="51"/>
    </row>
    <row r="137" spans="1:9" s="58" customFormat="1">
      <c r="A137" s="62" t="s">
        <v>426</v>
      </c>
      <c r="B137" s="67" t="s">
        <v>189</v>
      </c>
      <c r="C137" s="277" t="s">
        <v>936</v>
      </c>
      <c r="D137" s="278"/>
      <c r="E137" s="291"/>
      <c r="F137" s="269"/>
      <c r="G137" s="266"/>
      <c r="H137" s="267"/>
      <c r="I137" s="51"/>
    </row>
    <row r="138" spans="1:9" s="58" customFormat="1">
      <c r="A138" s="62" t="s">
        <v>427</v>
      </c>
      <c r="B138" s="69" t="s">
        <v>428</v>
      </c>
      <c r="C138" s="277" t="s">
        <v>936</v>
      </c>
      <c r="D138" s="268">
        <f>D124-D133</f>
        <v>5136.7521157938754</v>
      </c>
      <c r="E138" s="330">
        <f>E124-E133</f>
        <v>5794.0551837501116</v>
      </c>
      <c r="F138" s="269">
        <f t="shared" si="8"/>
        <v>657.30306795623619</v>
      </c>
      <c r="G138" s="266">
        <f t="shared" si="9"/>
        <v>12.796083072321881</v>
      </c>
      <c r="H138" s="267"/>
      <c r="I138" s="51"/>
    </row>
    <row r="139" spans="1:9" s="58" customFormat="1">
      <c r="A139" s="62" t="s">
        <v>429</v>
      </c>
      <c r="B139" s="82" t="s">
        <v>430</v>
      </c>
      <c r="C139" s="277" t="s">
        <v>936</v>
      </c>
      <c r="D139" s="268">
        <f>D109-D124</f>
        <v>497505.36215633817</v>
      </c>
      <c r="E139" s="269">
        <f>E109-E124</f>
        <v>717570.50316081231</v>
      </c>
      <c r="F139" s="269">
        <f t="shared" si="8"/>
        <v>220065.14100447414</v>
      </c>
      <c r="G139" s="266">
        <f t="shared" si="9"/>
        <v>44.23372243680862</v>
      </c>
      <c r="H139" s="267"/>
      <c r="I139" s="51"/>
    </row>
    <row r="140" spans="1:9" s="58" customFormat="1">
      <c r="A140" s="62" t="s">
        <v>39</v>
      </c>
      <c r="B140" s="63" t="s">
        <v>279</v>
      </c>
      <c r="C140" s="277" t="s">
        <v>936</v>
      </c>
      <c r="D140" s="278"/>
      <c r="E140" s="291"/>
      <c r="F140" s="269"/>
      <c r="G140" s="266"/>
      <c r="H140" s="267"/>
      <c r="I140" s="51"/>
    </row>
    <row r="141" spans="1:9" s="58" customFormat="1" ht="31.5">
      <c r="A141" s="62" t="s">
        <v>431</v>
      </c>
      <c r="B141" s="68" t="s">
        <v>280</v>
      </c>
      <c r="C141" s="277" t="s">
        <v>936</v>
      </c>
      <c r="D141" s="278"/>
      <c r="E141" s="279"/>
      <c r="F141" s="269"/>
      <c r="G141" s="266"/>
      <c r="H141" s="267"/>
      <c r="I141" s="51"/>
    </row>
    <row r="142" spans="1:9" s="58" customFormat="1" ht="31.5">
      <c r="A142" s="62" t="s">
        <v>432</v>
      </c>
      <c r="B142" s="68" t="s">
        <v>281</v>
      </c>
      <c r="C142" s="277" t="s">
        <v>936</v>
      </c>
      <c r="D142" s="278"/>
      <c r="E142" s="279"/>
      <c r="F142" s="269"/>
      <c r="G142" s="266"/>
      <c r="H142" s="267"/>
      <c r="I142" s="51"/>
    </row>
    <row r="143" spans="1:9" s="58" customFormat="1" ht="31.5">
      <c r="A143" s="62" t="s">
        <v>433</v>
      </c>
      <c r="B143" s="68" t="s">
        <v>282</v>
      </c>
      <c r="C143" s="277" t="s">
        <v>936</v>
      </c>
      <c r="D143" s="278"/>
      <c r="E143" s="279"/>
      <c r="F143" s="269"/>
      <c r="G143" s="266"/>
      <c r="H143" s="267"/>
      <c r="I143" s="51"/>
    </row>
    <row r="144" spans="1:9" s="58" customFormat="1">
      <c r="A144" s="62" t="s">
        <v>40</v>
      </c>
      <c r="B144" s="63" t="s">
        <v>283</v>
      </c>
      <c r="C144" s="277" t="s">
        <v>936</v>
      </c>
      <c r="D144" s="278"/>
      <c r="E144" s="279"/>
      <c r="F144" s="269"/>
      <c r="G144" s="266"/>
      <c r="H144" s="267"/>
      <c r="I144" s="51"/>
    </row>
    <row r="145" spans="1:9" s="58" customFormat="1">
      <c r="A145" s="62" t="s">
        <v>41</v>
      </c>
      <c r="B145" s="63" t="s">
        <v>284</v>
      </c>
      <c r="C145" s="277" t="s">
        <v>936</v>
      </c>
      <c r="D145" s="278"/>
      <c r="E145" s="279"/>
      <c r="F145" s="269"/>
      <c r="G145" s="266"/>
      <c r="H145" s="267"/>
      <c r="I145" s="51"/>
    </row>
    <row r="146" spans="1:9" s="58" customFormat="1">
      <c r="A146" s="62" t="s">
        <v>42</v>
      </c>
      <c r="B146" s="63" t="s">
        <v>285</v>
      </c>
      <c r="C146" s="277" t="s">
        <v>936</v>
      </c>
      <c r="D146" s="278"/>
      <c r="E146" s="279"/>
      <c r="F146" s="269"/>
      <c r="G146" s="266"/>
      <c r="H146" s="267"/>
      <c r="I146" s="51"/>
    </row>
    <row r="147" spans="1:9" s="58" customFormat="1">
      <c r="A147" s="62" t="s">
        <v>434</v>
      </c>
      <c r="B147" s="66" t="s">
        <v>287</v>
      </c>
      <c r="C147" s="277" t="s">
        <v>936</v>
      </c>
      <c r="D147" s="278"/>
      <c r="E147" s="279"/>
      <c r="F147" s="269"/>
      <c r="G147" s="266"/>
      <c r="H147" s="267"/>
      <c r="I147" s="51"/>
    </row>
    <row r="148" spans="1:9" s="58" customFormat="1">
      <c r="A148" s="62" t="s">
        <v>435</v>
      </c>
      <c r="B148" s="63" t="s">
        <v>289</v>
      </c>
      <c r="C148" s="277" t="s">
        <v>936</v>
      </c>
      <c r="D148" s="268">
        <f>D118-D133</f>
        <v>486893.78329895798</v>
      </c>
      <c r="E148" s="269">
        <f>E118-E133</f>
        <v>704712.21374956274</v>
      </c>
      <c r="F148" s="269">
        <f t="shared" si="8"/>
        <v>217818.43045060476</v>
      </c>
      <c r="G148" s="266">
        <f t="shared" si="9"/>
        <v>44.736334272902788</v>
      </c>
      <c r="H148" s="267"/>
      <c r="I148" s="51"/>
    </row>
    <row r="149" spans="1:9" s="58" customFormat="1">
      <c r="A149" s="62" t="s">
        <v>436</v>
      </c>
      <c r="B149" s="63" t="s">
        <v>291</v>
      </c>
      <c r="C149" s="277" t="s">
        <v>936</v>
      </c>
      <c r="D149" s="268"/>
      <c r="E149" s="269"/>
      <c r="F149" s="269"/>
      <c r="G149" s="266"/>
      <c r="H149" s="267"/>
      <c r="I149" s="51"/>
    </row>
    <row r="150" spans="1:9" s="58" customFormat="1" ht="31.5">
      <c r="A150" s="62" t="s">
        <v>437</v>
      </c>
      <c r="B150" s="66" t="s">
        <v>293</v>
      </c>
      <c r="C150" s="277" t="s">
        <v>936</v>
      </c>
      <c r="D150" s="268"/>
      <c r="E150" s="269"/>
      <c r="F150" s="269"/>
      <c r="G150" s="266"/>
      <c r="H150" s="267"/>
      <c r="I150" s="51"/>
    </row>
    <row r="151" spans="1:9" s="58" customFormat="1">
      <c r="A151" s="62" t="s">
        <v>438</v>
      </c>
      <c r="B151" s="67" t="s">
        <v>188</v>
      </c>
      <c r="C151" s="277" t="s">
        <v>936</v>
      </c>
      <c r="D151" s="268"/>
      <c r="E151" s="269"/>
      <c r="F151" s="269"/>
      <c r="G151" s="266"/>
      <c r="H151" s="267"/>
      <c r="I151" s="51"/>
    </row>
    <row r="152" spans="1:9" s="58" customFormat="1">
      <c r="A152" s="62" t="s">
        <v>439</v>
      </c>
      <c r="B152" s="67" t="s">
        <v>189</v>
      </c>
      <c r="C152" s="277" t="s">
        <v>936</v>
      </c>
      <c r="D152" s="268"/>
      <c r="E152" s="269"/>
      <c r="F152" s="269"/>
      <c r="G152" s="266"/>
      <c r="H152" s="267"/>
      <c r="I152" s="51"/>
    </row>
    <row r="153" spans="1:9" s="58" customFormat="1">
      <c r="A153" s="62" t="s">
        <v>440</v>
      </c>
      <c r="B153" s="63" t="s">
        <v>297</v>
      </c>
      <c r="C153" s="277" t="s">
        <v>936</v>
      </c>
      <c r="D153" s="268">
        <f>D123-D138</f>
        <v>10611.578857380198</v>
      </c>
      <c r="E153" s="326">
        <f>E123-E138</f>
        <v>12858.289411249571</v>
      </c>
      <c r="F153" s="269">
        <f t="shared" ref="F153:F165" si="10">E153-D153</f>
        <v>2246.7105538693722</v>
      </c>
      <c r="G153" s="266">
        <f t="shared" si="9"/>
        <v>21.172255175833875</v>
      </c>
      <c r="H153" s="267"/>
      <c r="I153" s="51"/>
    </row>
    <row r="154" spans="1:9" s="58" customFormat="1">
      <c r="A154" s="62" t="s">
        <v>441</v>
      </c>
      <c r="B154" s="82" t="s">
        <v>442</v>
      </c>
      <c r="C154" s="277" t="s">
        <v>936</v>
      </c>
      <c r="D154" s="268">
        <f>D139</f>
        <v>497505.36215633817</v>
      </c>
      <c r="E154" s="269">
        <f>E139</f>
        <v>717570.50316081231</v>
      </c>
      <c r="F154" s="269">
        <f t="shared" si="10"/>
        <v>220065.14100447414</v>
      </c>
      <c r="G154" s="266">
        <f t="shared" si="9"/>
        <v>44.23372243680862</v>
      </c>
      <c r="H154" s="267"/>
      <c r="I154" s="331"/>
    </row>
    <row r="155" spans="1:9" s="58" customFormat="1">
      <c r="A155" s="62" t="s">
        <v>43</v>
      </c>
      <c r="B155" s="69" t="s">
        <v>443</v>
      </c>
      <c r="C155" s="277" t="s">
        <v>936</v>
      </c>
      <c r="D155" s="344">
        <v>45109.200918197232</v>
      </c>
      <c r="E155" s="345">
        <v>45349.1366470754</v>
      </c>
      <c r="F155" s="269">
        <f t="shared" ref="F155" si="11">E155-D155</f>
        <v>239.93572887816845</v>
      </c>
      <c r="G155" s="266">
        <f t="shared" ref="G155" si="12">F155/D155*100</f>
        <v>0.53189975436114945</v>
      </c>
      <c r="H155" s="267"/>
      <c r="I155" s="51"/>
    </row>
    <row r="156" spans="1:9" s="58" customFormat="1">
      <c r="A156" s="62" t="s">
        <v>44</v>
      </c>
      <c r="B156" s="69" t="s">
        <v>444</v>
      </c>
      <c r="C156" s="277" t="s">
        <v>936</v>
      </c>
      <c r="D156" s="344"/>
      <c r="E156" s="345"/>
      <c r="F156" s="269"/>
      <c r="G156" s="266"/>
      <c r="H156" s="267"/>
      <c r="I156" s="51"/>
    </row>
    <row r="157" spans="1:9" s="58" customFormat="1">
      <c r="A157" s="62" t="s">
        <v>45</v>
      </c>
      <c r="B157" s="69" t="s">
        <v>445</v>
      </c>
      <c r="C157" s="277" t="s">
        <v>936</v>
      </c>
      <c r="D157" s="344"/>
      <c r="E157" s="345"/>
      <c r="F157" s="269"/>
      <c r="G157" s="266"/>
      <c r="H157" s="267"/>
      <c r="I157" s="51"/>
    </row>
    <row r="158" spans="1:9" s="58" customFormat="1" ht="16.5" thickBot="1">
      <c r="A158" s="76" t="s">
        <v>46</v>
      </c>
      <c r="B158" s="69" t="s">
        <v>446</v>
      </c>
      <c r="C158" s="277" t="s">
        <v>936</v>
      </c>
      <c r="D158" s="281">
        <f>D139-D155-D156-D157</f>
        <v>452396.16123814095</v>
      </c>
      <c r="E158" s="282">
        <f t="shared" ref="E158" si="13">E139-E155-E156-E157</f>
        <v>672221.3665137369</v>
      </c>
      <c r="F158" s="282">
        <f t="shared" si="10"/>
        <v>219825.20527559594</v>
      </c>
      <c r="G158" s="283">
        <f t="shared" si="9"/>
        <v>48.591306494283039</v>
      </c>
      <c r="H158" s="284"/>
      <c r="I158" s="51"/>
    </row>
    <row r="159" spans="1:9" s="58" customFormat="1">
      <c r="A159" s="59" t="s">
        <v>447</v>
      </c>
      <c r="B159" s="60" t="s">
        <v>350</v>
      </c>
      <c r="C159" s="61" t="s">
        <v>448</v>
      </c>
      <c r="D159" s="395"/>
      <c r="E159" s="396"/>
      <c r="F159" s="286"/>
      <c r="G159" s="262"/>
      <c r="H159" s="263"/>
      <c r="I159" s="51"/>
    </row>
    <row r="160" spans="1:9" s="58" customFormat="1" ht="31.5">
      <c r="A160" s="62" t="s">
        <v>47</v>
      </c>
      <c r="B160" s="69" t="s">
        <v>449</v>
      </c>
      <c r="C160" s="64" t="s">
        <v>936</v>
      </c>
      <c r="D160" s="268">
        <f t="shared" ref="D160:E160" si="14">D109+D105+D68</f>
        <v>954931.74061358755</v>
      </c>
      <c r="E160" s="269">
        <f t="shared" si="14"/>
        <v>1245537.6119906746</v>
      </c>
      <c r="F160" s="269">
        <f t="shared" si="10"/>
        <v>290605.87137708708</v>
      </c>
      <c r="G160" s="266">
        <f t="shared" si="9"/>
        <v>30.432109334889155</v>
      </c>
      <c r="H160" s="267"/>
      <c r="I160" s="51"/>
    </row>
    <row r="161" spans="1:9" s="58" customFormat="1">
      <c r="A161" s="62" t="s">
        <v>48</v>
      </c>
      <c r="B161" s="69" t="s">
        <v>450</v>
      </c>
      <c r="C161" s="64" t="s">
        <v>936</v>
      </c>
      <c r="D161" s="268">
        <f>D162</f>
        <v>-1086757.6736699999</v>
      </c>
      <c r="E161" s="269">
        <f>E162</f>
        <v>-1086757.6736699999</v>
      </c>
      <c r="F161" s="269">
        <f t="shared" si="10"/>
        <v>0</v>
      </c>
      <c r="G161" s="266">
        <f t="shared" si="9"/>
        <v>0</v>
      </c>
      <c r="H161" s="267"/>
      <c r="I161" s="51"/>
    </row>
    <row r="162" spans="1:9" s="58" customFormat="1">
      <c r="A162" s="62" t="s">
        <v>451</v>
      </c>
      <c r="B162" s="68" t="s">
        <v>452</v>
      </c>
      <c r="C162" s="64" t="s">
        <v>936</v>
      </c>
      <c r="D162" s="397">
        <v>-1086757.6736699999</v>
      </c>
      <c r="E162" s="269">
        <v>-1086757.6736699999</v>
      </c>
      <c r="F162" s="269">
        <f t="shared" si="10"/>
        <v>0</v>
      </c>
      <c r="G162" s="266">
        <f t="shared" si="9"/>
        <v>0</v>
      </c>
      <c r="H162" s="267"/>
      <c r="I162" s="51"/>
    </row>
    <row r="163" spans="1:9" s="58" customFormat="1">
      <c r="A163" s="62" t="s">
        <v>49</v>
      </c>
      <c r="B163" s="69" t="s">
        <v>453</v>
      </c>
      <c r="C163" s="64" t="s">
        <v>936</v>
      </c>
      <c r="D163" s="268">
        <f>D164</f>
        <v>-742286</v>
      </c>
      <c r="E163" s="269">
        <f>E164</f>
        <v>-1122197.83657</v>
      </c>
      <c r="F163" s="269">
        <f t="shared" si="10"/>
        <v>-379911.83657000004</v>
      </c>
      <c r="G163" s="266">
        <v>0</v>
      </c>
      <c r="H163" s="267"/>
      <c r="I163" s="51"/>
    </row>
    <row r="164" spans="1:9" s="58" customFormat="1">
      <c r="A164" s="72" t="s">
        <v>454</v>
      </c>
      <c r="B164" s="68" t="s">
        <v>455</v>
      </c>
      <c r="C164" s="64" t="s">
        <v>936</v>
      </c>
      <c r="D164" s="268">
        <v>-742286</v>
      </c>
      <c r="E164" s="345">
        <v>-1122197.83657</v>
      </c>
      <c r="F164" s="269">
        <f t="shared" si="10"/>
        <v>-379911.83657000004</v>
      </c>
      <c r="G164" s="266">
        <v>0</v>
      </c>
      <c r="H164" s="284"/>
      <c r="I164" s="51"/>
    </row>
    <row r="165" spans="1:9" s="58" customFormat="1" ht="32.25" thickBot="1">
      <c r="A165" s="76" t="s">
        <v>50</v>
      </c>
      <c r="B165" s="83" t="s">
        <v>456</v>
      </c>
      <c r="C165" s="78" t="s">
        <v>448</v>
      </c>
      <c r="D165" s="271">
        <f>D163/D160</f>
        <v>-0.77731838667656716</v>
      </c>
      <c r="E165" s="272">
        <f>E163/E160</f>
        <v>-0.90097466810051008</v>
      </c>
      <c r="F165" s="272">
        <f t="shared" si="10"/>
        <v>-0.12365628142394292</v>
      </c>
      <c r="G165" s="273">
        <v>0</v>
      </c>
      <c r="H165" s="274"/>
      <c r="I165" s="51"/>
    </row>
    <row r="166" spans="1:9" s="58" customFormat="1" ht="19.5" thickBot="1">
      <c r="A166" s="546" t="s">
        <v>457</v>
      </c>
      <c r="B166" s="547"/>
      <c r="C166" s="547"/>
      <c r="D166" s="547"/>
      <c r="E166" s="547"/>
      <c r="F166" s="547"/>
      <c r="G166" s="547"/>
      <c r="H166" s="550"/>
      <c r="I166" s="51"/>
    </row>
    <row r="167" spans="1:9" s="58" customFormat="1">
      <c r="A167" s="80" t="s">
        <v>458</v>
      </c>
      <c r="B167" s="84" t="s">
        <v>459</v>
      </c>
      <c r="C167" s="64" t="s">
        <v>936</v>
      </c>
      <c r="D167" s="268">
        <f t="shared" ref="D167:G167" si="15">SUM(D168,D172:D178,D181,D184)</f>
        <v>16879072</v>
      </c>
      <c r="E167" s="269">
        <f t="shared" si="15"/>
        <v>17329145</v>
      </c>
      <c r="F167" s="269">
        <f t="shared" si="15"/>
        <v>450073</v>
      </c>
      <c r="G167" s="266">
        <f t="shared" si="15"/>
        <v>15.560064568669214</v>
      </c>
      <c r="H167" s="204"/>
      <c r="I167" s="51"/>
    </row>
    <row r="168" spans="1:9" s="58" customFormat="1">
      <c r="A168" s="62" t="s">
        <v>51</v>
      </c>
      <c r="B168" s="63" t="s">
        <v>279</v>
      </c>
      <c r="C168" s="64" t="s">
        <v>936</v>
      </c>
      <c r="D168" s="295"/>
      <c r="E168" s="279"/>
      <c r="F168" s="279"/>
      <c r="G168" s="266"/>
      <c r="H168" s="198"/>
      <c r="I168" s="51"/>
    </row>
    <row r="169" spans="1:9" s="58" customFormat="1" ht="31.5">
      <c r="A169" s="62" t="s">
        <v>460</v>
      </c>
      <c r="B169" s="68" t="s">
        <v>280</v>
      </c>
      <c r="C169" s="64" t="s">
        <v>936</v>
      </c>
      <c r="D169" s="295"/>
      <c r="E169" s="279"/>
      <c r="F169" s="279"/>
      <c r="G169" s="199"/>
      <c r="H169" s="198"/>
      <c r="I169" s="51"/>
    </row>
    <row r="170" spans="1:9" s="58" customFormat="1" ht="31.5">
      <c r="A170" s="62" t="s">
        <v>461</v>
      </c>
      <c r="B170" s="68" t="s">
        <v>281</v>
      </c>
      <c r="C170" s="64" t="s">
        <v>936</v>
      </c>
      <c r="D170" s="295"/>
      <c r="E170" s="279"/>
      <c r="F170" s="279"/>
      <c r="G170" s="199"/>
      <c r="H170" s="198"/>
      <c r="I170" s="51"/>
    </row>
    <row r="171" spans="1:9" s="58" customFormat="1" ht="31.5">
      <c r="A171" s="62" t="s">
        <v>462</v>
      </c>
      <c r="B171" s="68" t="s">
        <v>282</v>
      </c>
      <c r="C171" s="64" t="s">
        <v>936</v>
      </c>
      <c r="D171" s="295"/>
      <c r="E171" s="279"/>
      <c r="F171" s="279"/>
      <c r="G171" s="199"/>
      <c r="H171" s="198"/>
      <c r="I171" s="51"/>
    </row>
    <row r="172" spans="1:9" s="58" customFormat="1">
      <c r="A172" s="62" t="s">
        <v>52</v>
      </c>
      <c r="B172" s="63" t="s">
        <v>283</v>
      </c>
      <c r="C172" s="64" t="s">
        <v>936</v>
      </c>
      <c r="D172" s="295"/>
      <c r="E172" s="279"/>
      <c r="F172" s="279"/>
      <c r="G172" s="199"/>
      <c r="H172" s="198"/>
      <c r="I172" s="51"/>
    </row>
    <row r="173" spans="1:9" s="58" customFormat="1">
      <c r="A173" s="62" t="s">
        <v>53</v>
      </c>
      <c r="B173" s="63" t="s">
        <v>284</v>
      </c>
      <c r="C173" s="64" t="s">
        <v>936</v>
      </c>
      <c r="D173" s="295"/>
      <c r="E173" s="279"/>
      <c r="F173" s="279"/>
      <c r="G173" s="199"/>
      <c r="H173" s="198"/>
      <c r="I173" s="51"/>
    </row>
    <row r="174" spans="1:9" s="58" customFormat="1">
      <c r="A174" s="62" t="s">
        <v>54</v>
      </c>
      <c r="B174" s="63" t="s">
        <v>285</v>
      </c>
      <c r="C174" s="64" t="s">
        <v>936</v>
      </c>
      <c r="D174" s="295"/>
      <c r="E174" s="279"/>
      <c r="F174" s="279"/>
      <c r="G174" s="199"/>
      <c r="H174" s="198"/>
      <c r="I174" s="51"/>
    </row>
    <row r="175" spans="1:9" s="58" customFormat="1">
      <c r="A175" s="62" t="s">
        <v>463</v>
      </c>
      <c r="B175" s="63" t="s">
        <v>287</v>
      </c>
      <c r="C175" s="64" t="s">
        <v>936</v>
      </c>
      <c r="D175" s="295"/>
      <c r="E175" s="279"/>
      <c r="F175" s="279"/>
      <c r="G175" s="199"/>
      <c r="H175" s="198"/>
      <c r="I175" s="51"/>
    </row>
    <row r="176" spans="1:9" s="58" customFormat="1">
      <c r="A176" s="62" t="s">
        <v>464</v>
      </c>
      <c r="B176" s="63" t="s">
        <v>289</v>
      </c>
      <c r="C176" s="64" t="s">
        <v>936</v>
      </c>
      <c r="D176" s="268">
        <v>16790309</v>
      </c>
      <c r="E176" s="268">
        <v>17228889</v>
      </c>
      <c r="F176" s="269">
        <f t="shared" ref="F176:F225" si="16">E176-D176</f>
        <v>438580</v>
      </c>
      <c r="G176" s="266">
        <f t="shared" ref="G176:G225" si="17">F176/D176*100</f>
        <v>2.6121020167049935</v>
      </c>
      <c r="H176" s="198"/>
      <c r="I176" s="51"/>
    </row>
    <row r="177" spans="1:9" s="58" customFormat="1">
      <c r="A177" s="62" t="s">
        <v>465</v>
      </c>
      <c r="B177" s="63" t="s">
        <v>291</v>
      </c>
      <c r="C177" s="64" t="s">
        <v>936</v>
      </c>
      <c r="D177" s="295"/>
      <c r="E177" s="296"/>
      <c r="F177" s="296"/>
      <c r="G177" s="297"/>
      <c r="H177" s="198"/>
      <c r="I177" s="51"/>
    </row>
    <row r="178" spans="1:9" s="58" customFormat="1" ht="31.5">
      <c r="A178" s="62" t="s">
        <v>466</v>
      </c>
      <c r="B178" s="66" t="s">
        <v>293</v>
      </c>
      <c r="C178" s="64" t="s">
        <v>936</v>
      </c>
      <c r="D178" s="295"/>
      <c r="E178" s="296"/>
      <c r="F178" s="296"/>
      <c r="G178" s="297"/>
      <c r="H178" s="198"/>
      <c r="I178" s="51"/>
    </row>
    <row r="179" spans="1:9" s="58" customFormat="1">
      <c r="A179" s="62" t="s">
        <v>467</v>
      </c>
      <c r="B179" s="67" t="s">
        <v>188</v>
      </c>
      <c r="C179" s="64" t="s">
        <v>936</v>
      </c>
      <c r="D179" s="295"/>
      <c r="E179" s="296"/>
      <c r="F179" s="296"/>
      <c r="G179" s="297"/>
      <c r="H179" s="198"/>
      <c r="I179" s="51"/>
    </row>
    <row r="180" spans="1:9" s="58" customFormat="1">
      <c r="A180" s="62" t="s">
        <v>468</v>
      </c>
      <c r="B180" s="67" t="s">
        <v>189</v>
      </c>
      <c r="C180" s="64" t="s">
        <v>936</v>
      </c>
      <c r="D180" s="295"/>
      <c r="E180" s="296"/>
      <c r="F180" s="296"/>
      <c r="G180" s="297"/>
      <c r="H180" s="198"/>
      <c r="I180" s="51"/>
    </row>
    <row r="181" spans="1:9" s="58" customFormat="1" ht="31.5">
      <c r="A181" s="62" t="s">
        <v>469</v>
      </c>
      <c r="B181" s="69" t="s">
        <v>470</v>
      </c>
      <c r="C181" s="64" t="s">
        <v>936</v>
      </c>
      <c r="D181" s="295"/>
      <c r="E181" s="296"/>
      <c r="F181" s="296"/>
      <c r="G181" s="297"/>
      <c r="H181" s="198"/>
      <c r="I181" s="51"/>
    </row>
    <row r="182" spans="1:9" s="58" customFormat="1">
      <c r="A182" s="62" t="s">
        <v>471</v>
      </c>
      <c r="B182" s="68" t="s">
        <v>472</v>
      </c>
      <c r="C182" s="64" t="s">
        <v>936</v>
      </c>
      <c r="D182" s="295"/>
      <c r="E182" s="296"/>
      <c r="F182" s="296"/>
      <c r="G182" s="297"/>
      <c r="H182" s="198"/>
      <c r="I182" s="51"/>
    </row>
    <row r="183" spans="1:9" s="58" customFormat="1">
      <c r="A183" s="62" t="s">
        <v>473</v>
      </c>
      <c r="B183" s="68" t="s">
        <v>474</v>
      </c>
      <c r="C183" s="64" t="s">
        <v>936</v>
      </c>
      <c r="D183" s="295"/>
      <c r="E183" s="296"/>
      <c r="F183" s="296"/>
      <c r="G183" s="297"/>
      <c r="H183" s="198"/>
      <c r="I183" s="51"/>
    </row>
    <row r="184" spans="1:9" s="58" customFormat="1">
      <c r="A184" s="62" t="s">
        <v>475</v>
      </c>
      <c r="B184" s="63" t="s">
        <v>297</v>
      </c>
      <c r="C184" s="64" t="s">
        <v>936</v>
      </c>
      <c r="D184" s="268">
        <v>88763</v>
      </c>
      <c r="E184" s="269">
        <v>100256</v>
      </c>
      <c r="F184" s="269">
        <f t="shared" si="16"/>
        <v>11493</v>
      </c>
      <c r="G184" s="266">
        <f t="shared" si="17"/>
        <v>12.947962551964221</v>
      </c>
      <c r="H184" s="198"/>
      <c r="I184" s="51"/>
    </row>
    <row r="185" spans="1:9" s="58" customFormat="1">
      <c r="A185" s="62" t="s">
        <v>476</v>
      </c>
      <c r="B185" s="82" t="s">
        <v>477</v>
      </c>
      <c r="C185" s="64" t="s">
        <v>936</v>
      </c>
      <c r="D185" s="268">
        <f>SUM(D187,D192:D196,D198:D202)</f>
        <v>17207403.746520028</v>
      </c>
      <c r="E185" s="269">
        <f t="shared" ref="E185" si="18">SUM(E186:E187,E191:E196,E198:E202)</f>
        <v>17406852.899719998</v>
      </c>
      <c r="F185" s="269">
        <f t="shared" si="16"/>
        <v>199449.15319997072</v>
      </c>
      <c r="G185" s="266">
        <f t="shared" si="17"/>
        <v>1.1590891696273862</v>
      </c>
      <c r="H185" s="198"/>
      <c r="I185" s="51"/>
    </row>
    <row r="186" spans="1:9" s="58" customFormat="1">
      <c r="A186" s="62" t="s">
        <v>478</v>
      </c>
      <c r="B186" s="69" t="s">
        <v>479</v>
      </c>
      <c r="C186" s="64" t="s">
        <v>936</v>
      </c>
      <c r="D186" s="268"/>
      <c r="E186" s="269"/>
      <c r="F186" s="269"/>
      <c r="G186" s="266"/>
      <c r="H186" s="198"/>
      <c r="I186" s="51"/>
    </row>
    <row r="187" spans="1:9" s="58" customFormat="1">
      <c r="A187" s="62" t="s">
        <v>480</v>
      </c>
      <c r="B187" s="69" t="s">
        <v>481</v>
      </c>
      <c r="C187" s="64" t="s">
        <v>936</v>
      </c>
      <c r="D187" s="268">
        <f t="shared" ref="D187:E187" si="19">D188+D189</f>
        <v>7959871.2800158896</v>
      </c>
      <c r="E187" s="268">
        <f t="shared" si="19"/>
        <v>8035573.4562600004</v>
      </c>
      <c r="F187" s="269">
        <f t="shared" si="16"/>
        <v>75702.1762441108</v>
      </c>
      <c r="G187" s="266">
        <f t="shared" si="17"/>
        <v>0.9510477441283407</v>
      </c>
      <c r="H187" s="198"/>
      <c r="I187" s="51"/>
    </row>
    <row r="188" spans="1:9" s="58" customFormat="1">
      <c r="A188" s="62" t="s">
        <v>482</v>
      </c>
      <c r="B188" s="68" t="s">
        <v>483</v>
      </c>
      <c r="C188" s="64" t="s">
        <v>936</v>
      </c>
      <c r="D188" s="268">
        <v>7836634.0650206599</v>
      </c>
      <c r="E188" s="269">
        <v>7899442.34846</v>
      </c>
      <c r="F188" s="269">
        <f t="shared" si="16"/>
        <v>62808.28343934007</v>
      </c>
      <c r="G188" s="266">
        <f t="shared" si="17"/>
        <v>0.80147015821102374</v>
      </c>
      <c r="H188" s="198"/>
      <c r="I188" s="51"/>
    </row>
    <row r="189" spans="1:9" s="58" customFormat="1">
      <c r="A189" s="62" t="s">
        <v>484</v>
      </c>
      <c r="B189" s="68" t="s">
        <v>485</v>
      </c>
      <c r="C189" s="64" t="s">
        <v>936</v>
      </c>
      <c r="D189" s="268">
        <v>123237.21499522995</v>
      </c>
      <c r="E189" s="269">
        <v>136131.1078</v>
      </c>
      <c r="F189" s="269">
        <f t="shared" si="16"/>
        <v>12893.892804770046</v>
      </c>
      <c r="G189" s="266">
        <f t="shared" si="17"/>
        <v>10.462661628039161</v>
      </c>
      <c r="H189" s="198"/>
      <c r="I189" s="51"/>
    </row>
    <row r="190" spans="1:9" s="58" customFormat="1">
      <c r="A190" s="62" t="s">
        <v>486</v>
      </c>
      <c r="B190" s="68" t="s">
        <v>487</v>
      </c>
      <c r="C190" s="64" t="s">
        <v>936</v>
      </c>
      <c r="D190" s="268"/>
      <c r="E190" s="269"/>
      <c r="F190" s="269"/>
      <c r="G190" s="266"/>
      <c r="H190" s="198"/>
      <c r="I190" s="51"/>
    </row>
    <row r="191" spans="1:9" s="58" customFormat="1" ht="31.5">
      <c r="A191" s="62" t="s">
        <v>488</v>
      </c>
      <c r="B191" s="69" t="s">
        <v>489</v>
      </c>
      <c r="C191" s="64" t="s">
        <v>936</v>
      </c>
      <c r="D191" s="268"/>
      <c r="E191" s="269"/>
      <c r="F191" s="269"/>
      <c r="G191" s="266"/>
      <c r="H191" s="198"/>
      <c r="I191" s="51"/>
    </row>
    <row r="192" spans="1:9" s="58" customFormat="1" ht="31.5">
      <c r="A192" s="62" t="s">
        <v>490</v>
      </c>
      <c r="B192" s="69" t="s">
        <v>491</v>
      </c>
      <c r="C192" s="64" t="s">
        <v>936</v>
      </c>
      <c r="D192" s="268">
        <v>7588176.4999165963</v>
      </c>
      <c r="E192" s="269">
        <v>7741153.6413700003</v>
      </c>
      <c r="F192" s="269">
        <f t="shared" si="16"/>
        <v>152977.14145340398</v>
      </c>
      <c r="G192" s="266">
        <f t="shared" si="17"/>
        <v>2.0159934531713302</v>
      </c>
      <c r="H192" s="198"/>
      <c r="I192" s="51"/>
    </row>
    <row r="193" spans="1:9" s="58" customFormat="1">
      <c r="A193" s="62" t="s">
        <v>492</v>
      </c>
      <c r="B193" s="69" t="s">
        <v>493</v>
      </c>
      <c r="C193" s="64" t="s">
        <v>936</v>
      </c>
      <c r="D193" s="268"/>
      <c r="E193" s="269"/>
      <c r="F193" s="269"/>
      <c r="G193" s="266"/>
      <c r="H193" s="198"/>
      <c r="I193" s="51"/>
    </row>
    <row r="194" spans="1:9" s="58" customFormat="1">
      <c r="A194" s="62" t="s">
        <v>494</v>
      </c>
      <c r="B194" s="69" t="s">
        <v>495</v>
      </c>
      <c r="C194" s="64" t="s">
        <v>936</v>
      </c>
      <c r="D194" s="268">
        <v>417160.85927154397</v>
      </c>
      <c r="E194" s="269">
        <v>415338.48863000004</v>
      </c>
      <c r="F194" s="269">
        <f t="shared" si="16"/>
        <v>-1822.3706415439374</v>
      </c>
      <c r="G194" s="266">
        <f t="shared" si="17"/>
        <v>-0.43685082170129852</v>
      </c>
      <c r="H194" s="198"/>
      <c r="I194" s="51"/>
    </row>
    <row r="195" spans="1:9" s="58" customFormat="1">
      <c r="A195" s="62" t="s">
        <v>496</v>
      </c>
      <c r="B195" s="69" t="s">
        <v>497</v>
      </c>
      <c r="C195" s="64" t="s">
        <v>936</v>
      </c>
      <c r="D195" s="268">
        <v>135075.97299630224</v>
      </c>
      <c r="E195" s="269">
        <v>134188.70241</v>
      </c>
      <c r="F195" s="269">
        <f t="shared" si="16"/>
        <v>-887.27058630224201</v>
      </c>
      <c r="G195" s="266">
        <f t="shared" si="17"/>
        <v>-0.65686781047768683</v>
      </c>
      <c r="H195" s="198"/>
      <c r="I195" s="51"/>
    </row>
    <row r="196" spans="1:9" s="58" customFormat="1">
      <c r="A196" s="62" t="s">
        <v>498</v>
      </c>
      <c r="B196" s="69" t="s">
        <v>499</v>
      </c>
      <c r="C196" s="64" t="s">
        <v>936</v>
      </c>
      <c r="D196" s="268">
        <v>303761.46993999998</v>
      </c>
      <c r="E196" s="269">
        <v>235042.67629</v>
      </c>
      <c r="F196" s="269">
        <f t="shared" si="16"/>
        <v>-68718.793649999978</v>
      </c>
      <c r="G196" s="266">
        <f t="shared" si="17"/>
        <v>-22.622616905157049</v>
      </c>
      <c r="H196" s="198"/>
      <c r="I196" s="51"/>
    </row>
    <row r="197" spans="1:9" s="58" customFormat="1">
      <c r="A197" s="62" t="s">
        <v>500</v>
      </c>
      <c r="B197" s="68" t="s">
        <v>501</v>
      </c>
      <c r="C197" s="64" t="s">
        <v>936</v>
      </c>
      <c r="D197" s="268">
        <v>0</v>
      </c>
      <c r="E197" s="269">
        <v>0</v>
      </c>
      <c r="F197" s="269">
        <f t="shared" si="16"/>
        <v>0</v>
      </c>
      <c r="G197" s="266">
        <v>0</v>
      </c>
      <c r="H197" s="198"/>
      <c r="I197" s="51"/>
    </row>
    <row r="198" spans="1:9" s="58" customFormat="1">
      <c r="A198" s="62" t="s">
        <v>502</v>
      </c>
      <c r="B198" s="69" t="s">
        <v>503</v>
      </c>
      <c r="C198" s="64" t="s">
        <v>936</v>
      </c>
      <c r="D198" s="268">
        <v>59542.207818365161</v>
      </c>
      <c r="E198" s="269">
        <v>18982.217539999998</v>
      </c>
      <c r="F198" s="269">
        <f t="shared" si="16"/>
        <v>-40559.990278365163</v>
      </c>
      <c r="G198" s="266">
        <f t="shared" si="17"/>
        <v>-68.119728448925372</v>
      </c>
      <c r="H198" s="198"/>
      <c r="I198" s="51"/>
    </row>
    <row r="199" spans="1:9" s="58" customFormat="1">
      <c r="A199" s="62" t="s">
        <v>504</v>
      </c>
      <c r="B199" s="69" t="s">
        <v>505</v>
      </c>
      <c r="C199" s="64" t="s">
        <v>936</v>
      </c>
      <c r="D199" s="268">
        <v>12500</v>
      </c>
      <c r="E199" s="269">
        <v>16800</v>
      </c>
      <c r="F199" s="269">
        <f t="shared" si="16"/>
        <v>4300</v>
      </c>
      <c r="G199" s="266">
        <f t="shared" si="17"/>
        <v>34.4</v>
      </c>
      <c r="H199" s="198"/>
      <c r="I199" s="51"/>
    </row>
    <row r="200" spans="1:9" s="58" customFormat="1">
      <c r="A200" s="62" t="s">
        <v>506</v>
      </c>
      <c r="B200" s="69" t="s">
        <v>507</v>
      </c>
      <c r="C200" s="64" t="s">
        <v>936</v>
      </c>
      <c r="D200" s="268">
        <v>28361.115601333335</v>
      </c>
      <c r="E200" s="269">
        <v>28255.616389999999</v>
      </c>
      <c r="F200" s="269">
        <f t="shared" si="16"/>
        <v>-105.49921133333555</v>
      </c>
      <c r="G200" s="266">
        <f t="shared" si="17"/>
        <v>-0.37198540711979522</v>
      </c>
      <c r="H200" s="198"/>
      <c r="I200" s="51"/>
    </row>
    <row r="201" spans="1:9" s="58" customFormat="1" ht="31.5">
      <c r="A201" s="62" t="s">
        <v>508</v>
      </c>
      <c r="B201" s="69" t="s">
        <v>509</v>
      </c>
      <c r="C201" s="64" t="s">
        <v>936</v>
      </c>
      <c r="D201" s="268">
        <v>12406.34096</v>
      </c>
      <c r="E201" s="269">
        <v>12680.100829999999</v>
      </c>
      <c r="F201" s="269">
        <f t="shared" si="16"/>
        <v>273.75986999999986</v>
      </c>
      <c r="G201" s="266">
        <f t="shared" si="17"/>
        <v>2.2066124966470362</v>
      </c>
      <c r="H201" s="198"/>
      <c r="I201" s="51"/>
    </row>
    <row r="202" spans="1:9" s="58" customFormat="1">
      <c r="A202" s="62" t="s">
        <v>510</v>
      </c>
      <c r="B202" s="69" t="s">
        <v>511</v>
      </c>
      <c r="C202" s="64" t="s">
        <v>936</v>
      </c>
      <c r="D202" s="344">
        <v>690548</v>
      </c>
      <c r="E202" s="345">
        <v>768838</v>
      </c>
      <c r="F202" s="269">
        <f t="shared" si="16"/>
        <v>78290</v>
      </c>
      <c r="G202" s="266">
        <f t="shared" si="17"/>
        <v>11.337372637383643</v>
      </c>
      <c r="H202" s="198"/>
      <c r="I202" s="51"/>
    </row>
    <row r="203" spans="1:9" s="58" customFormat="1">
      <c r="A203" s="62" t="s">
        <v>512</v>
      </c>
      <c r="B203" s="82" t="s">
        <v>513</v>
      </c>
      <c r="C203" s="64" t="s">
        <v>936</v>
      </c>
      <c r="D203" s="268"/>
      <c r="E203" s="269"/>
      <c r="F203" s="269"/>
      <c r="G203" s="266"/>
      <c r="H203" s="198"/>
      <c r="I203" s="51"/>
    </row>
    <row r="204" spans="1:9" s="58" customFormat="1">
      <c r="A204" s="62" t="s">
        <v>514</v>
      </c>
      <c r="B204" s="69" t="s">
        <v>515</v>
      </c>
      <c r="C204" s="64" t="s">
        <v>936</v>
      </c>
      <c r="D204" s="268"/>
      <c r="E204" s="269"/>
      <c r="F204" s="269"/>
      <c r="G204" s="266"/>
      <c r="H204" s="198"/>
      <c r="I204" s="51"/>
    </row>
    <row r="205" spans="1:9" s="58" customFormat="1">
      <c r="A205" s="62" t="s">
        <v>516</v>
      </c>
      <c r="B205" s="69" t="s">
        <v>517</v>
      </c>
      <c r="C205" s="64" t="s">
        <v>936</v>
      </c>
      <c r="D205" s="268"/>
      <c r="E205" s="269"/>
      <c r="F205" s="269"/>
      <c r="G205" s="266"/>
      <c r="H205" s="198"/>
      <c r="I205" s="51"/>
    </row>
    <row r="206" spans="1:9" s="58" customFormat="1" ht="31.5">
      <c r="A206" s="62" t="s">
        <v>518</v>
      </c>
      <c r="B206" s="68" t="s">
        <v>519</v>
      </c>
      <c r="C206" s="64" t="s">
        <v>936</v>
      </c>
      <c r="D206" s="268"/>
      <c r="E206" s="269"/>
      <c r="F206" s="269"/>
      <c r="G206" s="266"/>
      <c r="H206" s="198"/>
      <c r="I206" s="51"/>
    </row>
    <row r="207" spans="1:9" s="58" customFormat="1">
      <c r="A207" s="62" t="s">
        <v>520</v>
      </c>
      <c r="B207" s="70" t="s">
        <v>233</v>
      </c>
      <c r="C207" s="64" t="s">
        <v>936</v>
      </c>
      <c r="D207" s="268"/>
      <c r="E207" s="269"/>
      <c r="F207" s="269"/>
      <c r="G207" s="266"/>
      <c r="H207" s="198"/>
      <c r="I207" s="51"/>
    </row>
    <row r="208" spans="1:9" s="58" customFormat="1">
      <c r="A208" s="62" t="s">
        <v>521</v>
      </c>
      <c r="B208" s="70" t="s">
        <v>237</v>
      </c>
      <c r="C208" s="64" t="s">
        <v>936</v>
      </c>
      <c r="D208" s="268"/>
      <c r="E208" s="269"/>
      <c r="F208" s="269"/>
      <c r="G208" s="266"/>
      <c r="H208" s="198"/>
      <c r="I208" s="51"/>
    </row>
    <row r="209" spans="1:9" s="58" customFormat="1">
      <c r="A209" s="62" t="s">
        <v>522</v>
      </c>
      <c r="B209" s="69" t="s">
        <v>523</v>
      </c>
      <c r="C209" s="64" t="s">
        <v>936</v>
      </c>
      <c r="D209" s="268"/>
      <c r="E209" s="269"/>
      <c r="F209" s="269"/>
      <c r="G209" s="266"/>
      <c r="H209" s="198"/>
      <c r="I209" s="51"/>
    </row>
    <row r="210" spans="1:9" s="58" customFormat="1">
      <c r="A210" s="62" t="s">
        <v>524</v>
      </c>
      <c r="B210" s="82" t="s">
        <v>525</v>
      </c>
      <c r="C210" s="64" t="s">
        <v>936</v>
      </c>
      <c r="D210" s="268">
        <f>SUM(D211,D218:D220)</f>
        <v>169728.0944415</v>
      </c>
      <c r="E210" s="269">
        <f t="shared" ref="E210" si="20">SUM(E211,E218:E220)</f>
        <v>104706.81242750002</v>
      </c>
      <c r="F210" s="269">
        <f t="shared" si="16"/>
        <v>-65021.282013999982</v>
      </c>
      <c r="G210" s="266">
        <f t="shared" si="17"/>
        <v>-38.309086205177891</v>
      </c>
      <c r="H210" s="198"/>
      <c r="I210" s="51"/>
    </row>
    <row r="211" spans="1:9" s="58" customFormat="1">
      <c r="A211" s="62" t="s">
        <v>526</v>
      </c>
      <c r="B211" s="69" t="s">
        <v>527</v>
      </c>
      <c r="C211" s="64" t="s">
        <v>936</v>
      </c>
      <c r="D211" s="268">
        <f>SUM(D212:D217)</f>
        <v>160711</v>
      </c>
      <c r="E211" s="268">
        <f>SUM(E212:E217)</f>
        <v>96527.141490000009</v>
      </c>
      <c r="F211" s="268">
        <f t="shared" ref="F211:G211" si="21">SUM(F212:F217)</f>
        <v>-64183.858509999998</v>
      </c>
      <c r="G211" s="268">
        <f t="shared" si="21"/>
        <v>-31.886444399221094</v>
      </c>
      <c r="H211" s="198"/>
      <c r="I211" s="51"/>
    </row>
    <row r="212" spans="1:9" s="58" customFormat="1">
      <c r="A212" s="62" t="s">
        <v>528</v>
      </c>
      <c r="B212" s="68" t="s">
        <v>529</v>
      </c>
      <c r="C212" s="64" t="s">
        <v>936</v>
      </c>
      <c r="D212" s="268"/>
      <c r="E212" s="269"/>
      <c r="F212" s="269"/>
      <c r="G212" s="266"/>
      <c r="H212" s="198"/>
      <c r="I212" s="51"/>
    </row>
    <row r="213" spans="1:9" s="58" customFormat="1">
      <c r="A213" s="62" t="s">
        <v>530</v>
      </c>
      <c r="B213" s="68" t="s">
        <v>531</v>
      </c>
      <c r="C213" s="64" t="s">
        <v>936</v>
      </c>
      <c r="D213" s="268"/>
      <c r="E213" s="269"/>
      <c r="F213" s="269"/>
      <c r="G213" s="266"/>
      <c r="H213" s="198"/>
      <c r="I213" s="51"/>
    </row>
    <row r="214" spans="1:9" s="58" customFormat="1">
      <c r="A214" s="62" t="s">
        <v>532</v>
      </c>
      <c r="B214" s="68" t="s">
        <v>533</v>
      </c>
      <c r="C214" s="64" t="s">
        <v>936</v>
      </c>
      <c r="D214" s="268"/>
      <c r="E214" s="269"/>
      <c r="F214" s="269"/>
      <c r="G214" s="266"/>
      <c r="H214" s="198"/>
      <c r="I214" s="51"/>
    </row>
    <row r="215" spans="1:9" s="58" customFormat="1">
      <c r="A215" s="62" t="s">
        <v>534</v>
      </c>
      <c r="B215" s="68" t="s">
        <v>535</v>
      </c>
      <c r="C215" s="64" t="s">
        <v>936</v>
      </c>
      <c r="D215" s="268">
        <v>19200</v>
      </c>
      <c r="E215" s="269">
        <v>22192.141490000002</v>
      </c>
      <c r="F215" s="268">
        <f t="shared" ref="F215" si="22">E215-D215</f>
        <v>2992.1414900000018</v>
      </c>
      <c r="G215" s="268">
        <f t="shared" ref="G215" si="23">F215/D215*100</f>
        <v>15.584070260416677</v>
      </c>
      <c r="H215" s="198"/>
      <c r="I215" s="51"/>
    </row>
    <row r="216" spans="1:9" s="58" customFormat="1">
      <c r="A216" s="62" t="s">
        <v>536</v>
      </c>
      <c r="B216" s="68" t="s">
        <v>537</v>
      </c>
      <c r="C216" s="64" t="s">
        <v>936</v>
      </c>
      <c r="D216" s="268"/>
      <c r="E216" s="269"/>
      <c r="F216" s="269"/>
      <c r="G216" s="266"/>
      <c r="H216" s="198"/>
      <c r="I216" s="51"/>
    </row>
    <row r="217" spans="1:9" s="58" customFormat="1">
      <c r="A217" s="62" t="s">
        <v>538</v>
      </c>
      <c r="B217" s="68" t="s">
        <v>539</v>
      </c>
      <c r="C217" s="64" t="s">
        <v>936</v>
      </c>
      <c r="D217" s="268">
        <v>141511</v>
      </c>
      <c r="E217" s="269">
        <v>74335</v>
      </c>
      <c r="F217" s="269">
        <f t="shared" ref="F217" si="24">E217-D217</f>
        <v>-67176</v>
      </c>
      <c r="G217" s="266">
        <f t="shared" ref="G217" si="25">F217/D217*100</f>
        <v>-47.470514659637772</v>
      </c>
      <c r="H217" s="198"/>
      <c r="I217" s="51"/>
    </row>
    <row r="218" spans="1:9" s="58" customFormat="1">
      <c r="A218" s="62" t="s">
        <v>540</v>
      </c>
      <c r="B218" s="69" t="s">
        <v>541</v>
      </c>
      <c r="C218" s="64" t="s">
        <v>936</v>
      </c>
      <c r="D218" s="268">
        <v>9017.0944414999994</v>
      </c>
      <c r="E218" s="269">
        <v>8179.6709375</v>
      </c>
      <c r="F218" s="269">
        <f t="shared" ref="F218" si="26">E218-D218</f>
        <v>-837.42350399999941</v>
      </c>
      <c r="G218" s="266">
        <f t="shared" ref="G218" si="27">F218/D218*100</f>
        <v>-9.2870659105650155</v>
      </c>
      <c r="H218" s="198"/>
      <c r="I218" s="51"/>
    </row>
    <row r="219" spans="1:9" s="58" customFormat="1">
      <c r="A219" s="62" t="s">
        <v>542</v>
      </c>
      <c r="B219" s="69" t="s">
        <v>543</v>
      </c>
      <c r="C219" s="64" t="s">
        <v>936</v>
      </c>
      <c r="D219" s="268"/>
      <c r="E219" s="269"/>
      <c r="F219" s="269"/>
      <c r="G219" s="266"/>
      <c r="H219" s="198"/>
      <c r="I219" s="51"/>
    </row>
    <row r="220" spans="1:9" s="58" customFormat="1">
      <c r="A220" s="62" t="s">
        <v>544</v>
      </c>
      <c r="B220" s="69" t="s">
        <v>350</v>
      </c>
      <c r="C220" s="64" t="s">
        <v>448</v>
      </c>
      <c r="D220" s="268"/>
      <c r="E220" s="269"/>
      <c r="F220" s="269"/>
      <c r="G220" s="266"/>
      <c r="H220" s="198"/>
      <c r="I220" s="51"/>
    </row>
    <row r="221" spans="1:9" s="58" customFormat="1" ht="31.5">
      <c r="A221" s="62" t="s">
        <v>545</v>
      </c>
      <c r="B221" s="69" t="s">
        <v>546</v>
      </c>
      <c r="C221" s="64" t="s">
        <v>936</v>
      </c>
      <c r="D221" s="268"/>
      <c r="E221" s="269"/>
      <c r="F221" s="269"/>
      <c r="G221" s="266"/>
      <c r="H221" s="198"/>
      <c r="I221" s="51"/>
    </row>
    <row r="222" spans="1:9" s="58" customFormat="1">
      <c r="A222" s="62" t="s">
        <v>547</v>
      </c>
      <c r="B222" s="82" t="s">
        <v>548</v>
      </c>
      <c r="C222" s="64" t="s">
        <v>936</v>
      </c>
      <c r="D222" s="268">
        <f>SUM(D223:D224,D228:D229,D232:D234)</f>
        <v>7133159.78651</v>
      </c>
      <c r="E222" s="269">
        <f t="shared" ref="E222" si="28">SUM(E223:E224,E228:E229,E232:E234)</f>
        <v>10161605.756370001</v>
      </c>
      <c r="F222" s="269">
        <f t="shared" si="16"/>
        <v>3028445.9698600005</v>
      </c>
      <c r="G222" s="266">
        <f t="shared" si="17"/>
        <v>42.455882953684835</v>
      </c>
      <c r="H222" s="198"/>
      <c r="I222" s="51"/>
    </row>
    <row r="223" spans="1:9" s="58" customFormat="1">
      <c r="A223" s="62" t="s">
        <v>549</v>
      </c>
      <c r="B223" s="69" t="s">
        <v>550</v>
      </c>
      <c r="C223" s="64" t="s">
        <v>936</v>
      </c>
      <c r="D223" s="268">
        <v>152960</v>
      </c>
      <c r="E223" s="269">
        <v>213571</v>
      </c>
      <c r="F223" s="269">
        <f t="shared" si="16"/>
        <v>60611</v>
      </c>
      <c r="G223" s="266">
        <f t="shared" si="17"/>
        <v>39.625392259414227</v>
      </c>
      <c r="H223" s="198"/>
      <c r="I223" s="51"/>
    </row>
    <row r="224" spans="1:9" s="58" customFormat="1">
      <c r="A224" s="62" t="s">
        <v>551</v>
      </c>
      <c r="B224" s="69" t="s">
        <v>552</v>
      </c>
      <c r="C224" s="64" t="s">
        <v>936</v>
      </c>
      <c r="D224" s="268">
        <f>D225</f>
        <v>6980199.78651</v>
      </c>
      <c r="E224" s="269">
        <f>E225</f>
        <v>9948034.7563700005</v>
      </c>
      <c r="F224" s="269">
        <f t="shared" si="16"/>
        <v>2967834.9698600005</v>
      </c>
      <c r="G224" s="266">
        <f t="shared" si="17"/>
        <v>42.517908664959222</v>
      </c>
      <c r="H224" s="198"/>
      <c r="I224" s="51"/>
    </row>
    <row r="225" spans="1:9" s="58" customFormat="1">
      <c r="A225" s="62" t="s">
        <v>553</v>
      </c>
      <c r="B225" s="68" t="s">
        <v>554</v>
      </c>
      <c r="C225" s="64" t="s">
        <v>936</v>
      </c>
      <c r="D225" s="268">
        <f>6982021.78651-1822</f>
        <v>6980199.78651</v>
      </c>
      <c r="E225" s="269">
        <v>9948034.7563700005</v>
      </c>
      <c r="F225" s="269">
        <f t="shared" si="16"/>
        <v>2967834.9698600005</v>
      </c>
      <c r="G225" s="266">
        <f t="shared" si="17"/>
        <v>42.517908664959222</v>
      </c>
      <c r="H225" s="198"/>
      <c r="I225" s="51"/>
    </row>
    <row r="226" spans="1:9" s="58" customFormat="1">
      <c r="A226" s="62" t="s">
        <v>555</v>
      </c>
      <c r="B226" s="68" t="s">
        <v>556</v>
      </c>
      <c r="C226" s="64" t="s">
        <v>936</v>
      </c>
      <c r="D226" s="268"/>
      <c r="E226" s="269"/>
      <c r="F226" s="269"/>
      <c r="G226" s="266"/>
      <c r="H226" s="198"/>
      <c r="I226" s="51"/>
    </row>
    <row r="227" spans="1:9" s="58" customFormat="1">
      <c r="A227" s="62" t="s">
        <v>557</v>
      </c>
      <c r="B227" s="68" t="s">
        <v>558</v>
      </c>
      <c r="C227" s="64" t="s">
        <v>936</v>
      </c>
      <c r="D227" s="268"/>
      <c r="E227" s="269"/>
      <c r="F227" s="269"/>
      <c r="G227" s="266"/>
      <c r="H227" s="198"/>
      <c r="I227" s="51"/>
    </row>
    <row r="228" spans="1:9" s="58" customFormat="1">
      <c r="A228" s="62" t="s">
        <v>559</v>
      </c>
      <c r="B228" s="69" t="s">
        <v>560</v>
      </c>
      <c r="C228" s="64" t="s">
        <v>936</v>
      </c>
      <c r="D228" s="268"/>
      <c r="E228" s="269"/>
      <c r="F228" s="269"/>
      <c r="G228" s="266"/>
      <c r="H228" s="198"/>
      <c r="I228" s="51"/>
    </row>
    <row r="229" spans="1:9" s="58" customFormat="1">
      <c r="A229" s="62" t="s">
        <v>561</v>
      </c>
      <c r="B229" s="69" t="s">
        <v>562</v>
      </c>
      <c r="C229" s="64" t="s">
        <v>936</v>
      </c>
      <c r="D229" s="268"/>
      <c r="E229" s="269"/>
      <c r="F229" s="269"/>
      <c r="G229" s="266"/>
      <c r="H229" s="198"/>
      <c r="I229" s="51"/>
    </row>
    <row r="230" spans="1:9" s="58" customFormat="1">
      <c r="A230" s="62" t="s">
        <v>563</v>
      </c>
      <c r="B230" s="68" t="s">
        <v>564</v>
      </c>
      <c r="C230" s="64" t="s">
        <v>936</v>
      </c>
      <c r="D230" s="268"/>
      <c r="E230" s="269"/>
      <c r="F230" s="269"/>
      <c r="G230" s="266"/>
      <c r="H230" s="198"/>
      <c r="I230" s="51"/>
    </row>
    <row r="231" spans="1:9" s="58" customFormat="1">
      <c r="A231" s="62" t="s">
        <v>565</v>
      </c>
      <c r="B231" s="68" t="s">
        <v>566</v>
      </c>
      <c r="C231" s="64" t="s">
        <v>936</v>
      </c>
      <c r="D231" s="268"/>
      <c r="E231" s="269"/>
      <c r="F231" s="269"/>
      <c r="G231" s="266"/>
      <c r="H231" s="198"/>
      <c r="I231" s="51"/>
    </row>
    <row r="232" spans="1:9" s="58" customFormat="1">
      <c r="A232" s="62" t="s">
        <v>567</v>
      </c>
      <c r="B232" s="69" t="s">
        <v>568</v>
      </c>
      <c r="C232" s="64" t="s">
        <v>936</v>
      </c>
      <c r="D232" s="268"/>
      <c r="E232" s="269"/>
      <c r="F232" s="269"/>
      <c r="G232" s="266"/>
      <c r="H232" s="198"/>
      <c r="I232" s="51"/>
    </row>
    <row r="233" spans="1:9" s="58" customFormat="1">
      <c r="A233" s="62" t="s">
        <v>569</v>
      </c>
      <c r="B233" s="69" t="s">
        <v>570</v>
      </c>
      <c r="C233" s="64" t="s">
        <v>936</v>
      </c>
      <c r="D233" s="268"/>
      <c r="E233" s="269"/>
      <c r="F233" s="269"/>
      <c r="G233" s="266"/>
      <c r="H233" s="198"/>
      <c r="I233" s="51"/>
    </row>
    <row r="234" spans="1:9" s="58" customFormat="1">
      <c r="A234" s="62" t="s">
        <v>571</v>
      </c>
      <c r="B234" s="69" t="s">
        <v>572</v>
      </c>
      <c r="C234" s="64" t="s">
        <v>936</v>
      </c>
      <c r="D234" s="268"/>
      <c r="E234" s="269"/>
      <c r="F234" s="269"/>
      <c r="G234" s="266"/>
      <c r="H234" s="198"/>
      <c r="I234" s="51"/>
    </row>
    <row r="235" spans="1:9" s="58" customFormat="1">
      <c r="A235" s="62" t="s">
        <v>573</v>
      </c>
      <c r="B235" s="82" t="s">
        <v>574</v>
      </c>
      <c r="C235" s="64" t="s">
        <v>936</v>
      </c>
      <c r="D235" s="268">
        <f>SUM(D236,D240:D241)</f>
        <v>6637549.8316799998</v>
      </c>
      <c r="E235" s="269">
        <f t="shared" ref="E235" si="29">SUM(E236,E240:E241)</f>
        <v>9983474.9192699995</v>
      </c>
      <c r="F235" s="269">
        <f t="shared" ref="F235:F295" si="30">E235-D235</f>
        <v>3345925.0875899997</v>
      </c>
      <c r="G235" s="266">
        <f t="shared" ref="G235:G237" si="31">F235/D235*100</f>
        <v>50.409039064692465</v>
      </c>
      <c r="H235" s="198"/>
      <c r="I235" s="51"/>
    </row>
    <row r="236" spans="1:9" s="58" customFormat="1">
      <c r="A236" s="62" t="s">
        <v>575</v>
      </c>
      <c r="B236" s="69" t="s">
        <v>576</v>
      </c>
      <c r="C236" s="64" t="s">
        <v>936</v>
      </c>
      <c r="D236" s="268">
        <f>D237</f>
        <v>6637549.8316799998</v>
      </c>
      <c r="E236" s="269">
        <f>E237</f>
        <v>9983474.9192699995</v>
      </c>
      <c r="F236" s="269">
        <f t="shared" si="30"/>
        <v>3345925.0875899997</v>
      </c>
      <c r="G236" s="266">
        <f t="shared" si="31"/>
        <v>50.409039064692465</v>
      </c>
      <c r="H236" s="198"/>
      <c r="I236" s="51"/>
    </row>
    <row r="237" spans="1:9" s="58" customFormat="1">
      <c r="A237" s="62" t="s">
        <v>577</v>
      </c>
      <c r="B237" s="68" t="s">
        <v>554</v>
      </c>
      <c r="C237" s="64" t="s">
        <v>936</v>
      </c>
      <c r="D237" s="268">
        <v>6637549.8316799998</v>
      </c>
      <c r="E237" s="269">
        <v>9983474.9192699995</v>
      </c>
      <c r="F237" s="269">
        <f t="shared" si="30"/>
        <v>3345925.0875899997</v>
      </c>
      <c r="G237" s="266">
        <f t="shared" si="31"/>
        <v>50.409039064692465</v>
      </c>
      <c r="H237" s="198"/>
      <c r="I237" s="51"/>
    </row>
    <row r="238" spans="1:9" s="58" customFormat="1">
      <c r="A238" s="62" t="s">
        <v>578</v>
      </c>
      <c r="B238" s="68" t="s">
        <v>556</v>
      </c>
      <c r="C238" s="64" t="s">
        <v>936</v>
      </c>
      <c r="D238" s="268"/>
      <c r="E238" s="269"/>
      <c r="F238" s="269"/>
      <c r="G238" s="266"/>
      <c r="H238" s="198"/>
      <c r="I238" s="51"/>
    </row>
    <row r="239" spans="1:9" s="58" customFormat="1">
      <c r="A239" s="62" t="s">
        <v>579</v>
      </c>
      <c r="B239" s="68" t="s">
        <v>558</v>
      </c>
      <c r="C239" s="64" t="s">
        <v>936</v>
      </c>
      <c r="D239" s="268"/>
      <c r="E239" s="269"/>
      <c r="F239" s="269"/>
      <c r="G239" s="266"/>
      <c r="H239" s="198"/>
      <c r="I239" s="51"/>
    </row>
    <row r="240" spans="1:9" s="58" customFormat="1">
      <c r="A240" s="62" t="s">
        <v>580</v>
      </c>
      <c r="B240" s="69" t="s">
        <v>445</v>
      </c>
      <c r="C240" s="64" t="s">
        <v>936</v>
      </c>
      <c r="D240" s="268"/>
      <c r="E240" s="269"/>
      <c r="F240" s="269"/>
      <c r="G240" s="266"/>
      <c r="H240" s="198"/>
      <c r="I240" s="51"/>
    </row>
    <row r="241" spans="1:12" s="58" customFormat="1">
      <c r="A241" s="62" t="s">
        <v>581</v>
      </c>
      <c r="B241" s="69" t="s">
        <v>582</v>
      </c>
      <c r="C241" s="64" t="s">
        <v>936</v>
      </c>
      <c r="D241" s="268"/>
      <c r="E241" s="269"/>
      <c r="F241" s="269"/>
      <c r="G241" s="266"/>
      <c r="H241" s="198"/>
      <c r="I241" s="51"/>
    </row>
    <row r="242" spans="1:12" s="58" customFormat="1" ht="31.5">
      <c r="A242" s="62" t="s">
        <v>583</v>
      </c>
      <c r="B242" s="82" t="s">
        <v>584</v>
      </c>
      <c r="C242" s="64" t="s">
        <v>936</v>
      </c>
      <c r="D242" s="268">
        <f t="shared" ref="D242:E242" si="32">D167-D185</f>
        <v>-328331.74652002752</v>
      </c>
      <c r="E242" s="269">
        <f t="shared" si="32"/>
        <v>-77707.89971999824</v>
      </c>
      <c r="F242" s="269">
        <f t="shared" si="30"/>
        <v>250623.84680002928</v>
      </c>
      <c r="G242" s="266">
        <f t="shared" ref="G242:G295" si="33">F242/D242*100</f>
        <v>-76.332504991180244</v>
      </c>
      <c r="H242" s="198"/>
      <c r="I242" s="51"/>
    </row>
    <row r="243" spans="1:12" s="58" customFormat="1" ht="31.5">
      <c r="A243" s="62" t="s">
        <v>585</v>
      </c>
      <c r="B243" s="82" t="s">
        <v>586</v>
      </c>
      <c r="C243" s="64" t="s">
        <v>936</v>
      </c>
      <c r="D243" s="268">
        <f t="shared" ref="D243:E243" si="34">SUM(D244:D245)</f>
        <v>-169728.0944415</v>
      </c>
      <c r="E243" s="269">
        <f t="shared" si="34"/>
        <v>-104706.81242750002</v>
      </c>
      <c r="F243" s="269">
        <f t="shared" si="30"/>
        <v>65021.282013999982</v>
      </c>
      <c r="G243" s="266">
        <f t="shared" si="33"/>
        <v>-38.309086205177891</v>
      </c>
      <c r="H243" s="198"/>
      <c r="I243" s="51"/>
    </row>
    <row r="244" spans="1:12" s="58" customFormat="1">
      <c r="A244" s="62" t="s">
        <v>587</v>
      </c>
      <c r="B244" s="69" t="s">
        <v>588</v>
      </c>
      <c r="C244" s="64" t="s">
        <v>936</v>
      </c>
      <c r="D244" s="268">
        <f t="shared" ref="D244" si="35">D203-D210</f>
        <v>-169728.0944415</v>
      </c>
      <c r="E244" s="269">
        <f>E203-E210</f>
        <v>-104706.81242750002</v>
      </c>
      <c r="F244" s="269">
        <f t="shared" si="30"/>
        <v>65021.282013999982</v>
      </c>
      <c r="G244" s="266">
        <f t="shared" si="33"/>
        <v>-38.309086205177891</v>
      </c>
      <c r="H244" s="198"/>
      <c r="I244" s="51"/>
    </row>
    <row r="245" spans="1:12" s="58" customFormat="1">
      <c r="A245" s="62" t="s">
        <v>589</v>
      </c>
      <c r="B245" s="69" t="s">
        <v>590</v>
      </c>
      <c r="C245" s="64" t="s">
        <v>936</v>
      </c>
      <c r="D245" s="268"/>
      <c r="E245" s="269"/>
      <c r="F245" s="269"/>
      <c r="G245" s="266"/>
      <c r="H245" s="198"/>
      <c r="I245" s="51"/>
    </row>
    <row r="246" spans="1:12" s="58" customFormat="1" ht="31.5">
      <c r="A246" s="62" t="s">
        <v>591</v>
      </c>
      <c r="B246" s="82" t="s">
        <v>592</v>
      </c>
      <c r="C246" s="64" t="s">
        <v>936</v>
      </c>
      <c r="D246" s="268">
        <f t="shared" ref="D246:E246" si="36">SUM(D247:D248)</f>
        <v>495609.95483000018</v>
      </c>
      <c r="E246" s="269">
        <f t="shared" si="36"/>
        <v>178130.83710000105</v>
      </c>
      <c r="F246" s="269">
        <f t="shared" si="30"/>
        <v>-317479.11772999913</v>
      </c>
      <c r="G246" s="266">
        <f t="shared" si="33"/>
        <v>-64.058260863403774</v>
      </c>
      <c r="H246" s="198"/>
      <c r="I246" s="51"/>
    </row>
    <row r="247" spans="1:12" s="58" customFormat="1">
      <c r="A247" s="62" t="s">
        <v>593</v>
      </c>
      <c r="B247" s="69" t="s">
        <v>594</v>
      </c>
      <c r="C247" s="64" t="s">
        <v>936</v>
      </c>
      <c r="D247" s="268">
        <f>D224-D236</f>
        <v>342649.95483000018</v>
      </c>
      <c r="E247" s="269">
        <f>E224-E236</f>
        <v>-35440.162899998948</v>
      </c>
      <c r="F247" s="269">
        <f t="shared" si="30"/>
        <v>-378090.11772999913</v>
      </c>
      <c r="G247" s="266">
        <f t="shared" si="33"/>
        <v>-110.34296441614357</v>
      </c>
      <c r="H247" s="198"/>
      <c r="I247" s="51"/>
    </row>
    <row r="248" spans="1:12" s="58" customFormat="1">
      <c r="A248" s="62" t="s">
        <v>595</v>
      </c>
      <c r="B248" s="69" t="s">
        <v>596</v>
      </c>
      <c r="C248" s="64" t="s">
        <v>936</v>
      </c>
      <c r="D248" s="268">
        <f>D223+D234-D241</f>
        <v>152960</v>
      </c>
      <c r="E248" s="269">
        <f>E223++E234-E240-E241</f>
        <v>213571</v>
      </c>
      <c r="F248" s="269">
        <f t="shared" si="30"/>
        <v>60611</v>
      </c>
      <c r="G248" s="266">
        <f t="shared" si="33"/>
        <v>39.625392259414227</v>
      </c>
      <c r="H248" s="198"/>
      <c r="I248" s="51"/>
    </row>
    <row r="249" spans="1:12" s="58" customFormat="1">
      <c r="A249" s="62" t="s">
        <v>597</v>
      </c>
      <c r="B249" s="82" t="s">
        <v>598</v>
      </c>
      <c r="C249" s="64" t="s">
        <v>936</v>
      </c>
      <c r="D249" s="268"/>
      <c r="E249" s="269"/>
      <c r="F249" s="269"/>
      <c r="G249" s="266"/>
      <c r="H249" s="198"/>
      <c r="I249" s="51"/>
    </row>
    <row r="250" spans="1:12" s="58" customFormat="1">
      <c r="A250" s="62" t="s">
        <v>599</v>
      </c>
      <c r="B250" s="82" t="s">
        <v>600</v>
      </c>
      <c r="C250" s="64" t="s">
        <v>936</v>
      </c>
      <c r="D250" s="268">
        <f t="shared" ref="D250:E250" si="37">SUM(D242,D243,D246,D249)</f>
        <v>-2449.886131527368</v>
      </c>
      <c r="E250" s="269">
        <f t="shared" si="37"/>
        <v>-4283.8750474972185</v>
      </c>
      <c r="F250" s="269">
        <f t="shared" si="30"/>
        <v>-1833.9889159698505</v>
      </c>
      <c r="G250" s="266">
        <f t="shared" si="33"/>
        <v>74.860169718437504</v>
      </c>
      <c r="H250" s="198"/>
      <c r="I250" s="51"/>
    </row>
    <row r="251" spans="1:12" s="58" customFormat="1">
      <c r="A251" s="62" t="s">
        <v>601</v>
      </c>
      <c r="B251" s="82" t="s">
        <v>602</v>
      </c>
      <c r="C251" s="64" t="s">
        <v>936</v>
      </c>
      <c r="D251" s="268">
        <v>13223</v>
      </c>
      <c r="E251" s="269">
        <v>13223</v>
      </c>
      <c r="F251" s="269">
        <f t="shared" si="30"/>
        <v>0</v>
      </c>
      <c r="G251" s="266">
        <f t="shared" si="33"/>
        <v>0</v>
      </c>
      <c r="H251" s="198"/>
      <c r="I251" s="51"/>
    </row>
    <row r="252" spans="1:12" s="58" customFormat="1" ht="16.5" thickBot="1">
      <c r="A252" s="72" t="s">
        <v>603</v>
      </c>
      <c r="B252" s="85" t="s">
        <v>604</v>
      </c>
      <c r="C252" s="64" t="s">
        <v>936</v>
      </c>
      <c r="D252" s="271">
        <f t="shared" ref="D252:E252" si="38">D251+D250</f>
        <v>10773.113868472632</v>
      </c>
      <c r="E252" s="272">
        <f t="shared" si="38"/>
        <v>8939.1249525027815</v>
      </c>
      <c r="F252" s="272">
        <f t="shared" si="30"/>
        <v>-1833.9889159698505</v>
      </c>
      <c r="G252" s="273">
        <f t="shared" si="33"/>
        <v>-17.023758760565908</v>
      </c>
      <c r="H252" s="201"/>
      <c r="I252" s="51"/>
    </row>
    <row r="253" spans="1:12" s="58" customFormat="1">
      <c r="A253" s="59" t="s">
        <v>605</v>
      </c>
      <c r="B253" s="60" t="s">
        <v>350</v>
      </c>
      <c r="C253" s="61" t="s">
        <v>448</v>
      </c>
      <c r="D253" s="303"/>
      <c r="E253" s="317"/>
      <c r="F253" s="317"/>
      <c r="G253" s="298"/>
      <c r="H253" s="197"/>
      <c r="I253" s="51"/>
    </row>
    <row r="254" spans="1:12" s="58" customFormat="1">
      <c r="A254" s="62" t="s">
        <v>606</v>
      </c>
      <c r="B254" s="69" t="s">
        <v>607</v>
      </c>
      <c r="C254" s="64" t="s">
        <v>936</v>
      </c>
      <c r="D254" s="268">
        <f>SUM(D255,D263,D265,D267,D269,D271,D273,D275,D281)</f>
        <v>572468.74297776306</v>
      </c>
      <c r="E254" s="269">
        <f t="shared" ref="E254" si="39">SUM(E255,E263,E265,E267,E269,E271,E273,E275,E281)</f>
        <v>480080.1855799983</v>
      </c>
      <c r="F254" s="269">
        <f t="shared" si="30"/>
        <v>-92388.557397764758</v>
      </c>
      <c r="G254" s="266">
        <f t="shared" si="33"/>
        <v>-16.138620410469031</v>
      </c>
      <c r="H254" s="198"/>
      <c r="I254" s="51"/>
      <c r="L254" s="332"/>
    </row>
    <row r="255" spans="1:12" s="58" customFormat="1">
      <c r="A255" s="62" t="s">
        <v>608</v>
      </c>
      <c r="B255" s="68" t="s">
        <v>609</v>
      </c>
      <c r="C255" s="64" t="s">
        <v>936</v>
      </c>
      <c r="D255" s="295"/>
      <c r="E255" s="296"/>
      <c r="F255" s="296"/>
      <c r="G255" s="297"/>
      <c r="H255" s="198"/>
      <c r="I255" s="51"/>
    </row>
    <row r="256" spans="1:12" s="58" customFormat="1">
      <c r="A256" s="62" t="s">
        <v>610</v>
      </c>
      <c r="B256" s="70" t="s">
        <v>611</v>
      </c>
      <c r="C256" s="64" t="s">
        <v>936</v>
      </c>
      <c r="D256" s="295"/>
      <c r="E256" s="296"/>
      <c r="F256" s="296"/>
      <c r="G256" s="297"/>
      <c r="H256" s="198"/>
      <c r="I256" s="51"/>
    </row>
    <row r="257" spans="1:9" s="58" customFormat="1" ht="31.5">
      <c r="A257" s="62" t="s">
        <v>612</v>
      </c>
      <c r="B257" s="70" t="s">
        <v>613</v>
      </c>
      <c r="C257" s="64" t="s">
        <v>936</v>
      </c>
      <c r="D257" s="295"/>
      <c r="E257" s="296"/>
      <c r="F257" s="296"/>
      <c r="G257" s="297"/>
      <c r="H257" s="198"/>
      <c r="I257" s="51"/>
    </row>
    <row r="258" spans="1:9" s="58" customFormat="1">
      <c r="A258" s="62" t="s">
        <v>614</v>
      </c>
      <c r="B258" s="71" t="s">
        <v>611</v>
      </c>
      <c r="C258" s="64" t="s">
        <v>936</v>
      </c>
      <c r="D258" s="295"/>
      <c r="E258" s="296"/>
      <c r="F258" s="296"/>
      <c r="G258" s="297"/>
      <c r="H258" s="198"/>
      <c r="I258" s="51"/>
    </row>
    <row r="259" spans="1:9" s="58" customFormat="1" ht="31.5">
      <c r="A259" s="62" t="s">
        <v>615</v>
      </c>
      <c r="B259" s="70" t="s">
        <v>281</v>
      </c>
      <c r="C259" s="64" t="s">
        <v>936</v>
      </c>
      <c r="D259" s="295"/>
      <c r="E259" s="296"/>
      <c r="F259" s="296"/>
      <c r="G259" s="297"/>
      <c r="H259" s="198"/>
      <c r="I259" s="51"/>
    </row>
    <row r="260" spans="1:9" s="58" customFormat="1">
      <c r="A260" s="62" t="s">
        <v>616</v>
      </c>
      <c r="B260" s="71" t="s">
        <v>611</v>
      </c>
      <c r="C260" s="64" t="s">
        <v>936</v>
      </c>
      <c r="D260" s="295"/>
      <c r="E260" s="296"/>
      <c r="F260" s="296"/>
      <c r="G260" s="297"/>
      <c r="H260" s="198"/>
      <c r="I260" s="51"/>
    </row>
    <row r="261" spans="1:9" s="58" customFormat="1" ht="31.5">
      <c r="A261" s="62" t="s">
        <v>617</v>
      </c>
      <c r="B261" s="70" t="s">
        <v>282</v>
      </c>
      <c r="C261" s="64" t="s">
        <v>936</v>
      </c>
      <c r="D261" s="295"/>
      <c r="E261" s="296"/>
      <c r="F261" s="296"/>
      <c r="G261" s="297"/>
      <c r="H261" s="198"/>
      <c r="I261" s="51"/>
    </row>
    <row r="262" spans="1:9" s="58" customFormat="1">
      <c r="A262" s="62" t="s">
        <v>618</v>
      </c>
      <c r="B262" s="71" t="s">
        <v>611</v>
      </c>
      <c r="C262" s="64" t="s">
        <v>936</v>
      </c>
      <c r="D262" s="295"/>
      <c r="E262" s="296"/>
      <c r="F262" s="296"/>
      <c r="G262" s="297"/>
      <c r="H262" s="198"/>
      <c r="I262" s="51"/>
    </row>
    <row r="263" spans="1:9" s="58" customFormat="1">
      <c r="A263" s="62" t="s">
        <v>619</v>
      </c>
      <c r="B263" s="68" t="s">
        <v>620</v>
      </c>
      <c r="C263" s="64" t="s">
        <v>936</v>
      </c>
      <c r="D263" s="295"/>
      <c r="E263" s="296"/>
      <c r="F263" s="296"/>
      <c r="G263" s="297"/>
      <c r="H263" s="198"/>
      <c r="I263" s="51"/>
    </row>
    <row r="264" spans="1:9" s="58" customFormat="1">
      <c r="A264" s="62" t="s">
        <v>621</v>
      </c>
      <c r="B264" s="70" t="s">
        <v>611</v>
      </c>
      <c r="C264" s="64" t="s">
        <v>936</v>
      </c>
      <c r="D264" s="295"/>
      <c r="E264" s="296"/>
      <c r="F264" s="296"/>
      <c r="G264" s="297"/>
      <c r="H264" s="198"/>
      <c r="I264" s="51"/>
    </row>
    <row r="265" spans="1:9" s="58" customFormat="1">
      <c r="A265" s="62" t="s">
        <v>622</v>
      </c>
      <c r="B265" s="67" t="s">
        <v>181</v>
      </c>
      <c r="C265" s="64" t="s">
        <v>936</v>
      </c>
      <c r="D265" s="295"/>
      <c r="E265" s="296"/>
      <c r="F265" s="296"/>
      <c r="G265" s="297"/>
      <c r="H265" s="198"/>
      <c r="I265" s="51"/>
    </row>
    <row r="266" spans="1:9" s="58" customFormat="1">
      <c r="A266" s="62" t="s">
        <v>623</v>
      </c>
      <c r="B266" s="70" t="s">
        <v>611</v>
      </c>
      <c r="C266" s="64" t="s">
        <v>936</v>
      </c>
      <c r="D266" s="295"/>
      <c r="E266" s="296"/>
      <c r="F266" s="296"/>
      <c r="G266" s="297"/>
      <c r="H266" s="198"/>
      <c r="I266" s="51"/>
    </row>
    <row r="267" spans="1:9" s="58" customFormat="1">
      <c r="A267" s="62" t="s">
        <v>624</v>
      </c>
      <c r="B267" s="67" t="s">
        <v>625</v>
      </c>
      <c r="C267" s="64" t="s">
        <v>936</v>
      </c>
      <c r="D267" s="295"/>
      <c r="E267" s="296"/>
      <c r="F267" s="296"/>
      <c r="G267" s="297"/>
      <c r="H267" s="198"/>
      <c r="I267" s="51"/>
    </row>
    <row r="268" spans="1:9" s="58" customFormat="1">
      <c r="A268" s="62" t="s">
        <v>626</v>
      </c>
      <c r="B268" s="70" t="s">
        <v>611</v>
      </c>
      <c r="C268" s="64" t="s">
        <v>936</v>
      </c>
      <c r="D268" s="295"/>
      <c r="E268" s="296"/>
      <c r="F268" s="296"/>
      <c r="G268" s="297"/>
      <c r="H268" s="198"/>
      <c r="I268" s="51"/>
    </row>
    <row r="269" spans="1:9" s="58" customFormat="1">
      <c r="A269" s="62" t="s">
        <v>627</v>
      </c>
      <c r="B269" s="67" t="s">
        <v>628</v>
      </c>
      <c r="C269" s="64" t="s">
        <v>936</v>
      </c>
      <c r="D269" s="295"/>
      <c r="E269" s="296"/>
      <c r="F269" s="296"/>
      <c r="G269" s="297"/>
      <c r="H269" s="198"/>
      <c r="I269" s="51"/>
    </row>
    <row r="270" spans="1:9" s="58" customFormat="1">
      <c r="A270" s="62" t="s">
        <v>629</v>
      </c>
      <c r="B270" s="70" t="s">
        <v>611</v>
      </c>
      <c r="C270" s="64" t="s">
        <v>936</v>
      </c>
      <c r="D270" s="295"/>
      <c r="E270" s="296"/>
      <c r="F270" s="296"/>
      <c r="G270" s="297"/>
      <c r="H270" s="198"/>
      <c r="I270" s="51"/>
    </row>
    <row r="271" spans="1:9" s="58" customFormat="1">
      <c r="A271" s="62" t="s">
        <v>630</v>
      </c>
      <c r="B271" s="67" t="s">
        <v>183</v>
      </c>
      <c r="C271" s="64" t="s">
        <v>936</v>
      </c>
      <c r="D271" s="268">
        <v>522028.74297776306</v>
      </c>
      <c r="E271" s="269">
        <v>468933.1855799983</v>
      </c>
      <c r="F271" s="269">
        <f t="shared" si="30"/>
        <v>-53095.557397764758</v>
      </c>
      <c r="G271" s="266">
        <f t="shared" si="33"/>
        <v>-10.171002672170195</v>
      </c>
      <c r="H271" s="198"/>
      <c r="I271" s="51"/>
    </row>
    <row r="272" spans="1:9" s="58" customFormat="1">
      <c r="A272" s="62" t="s">
        <v>631</v>
      </c>
      <c r="B272" s="70" t="s">
        <v>611</v>
      </c>
      <c r="C272" s="64" t="s">
        <v>936</v>
      </c>
      <c r="D272" s="295"/>
      <c r="E272" s="296"/>
      <c r="F272" s="296"/>
      <c r="G272" s="297"/>
      <c r="H272" s="198"/>
      <c r="I272" s="51"/>
    </row>
    <row r="273" spans="1:9" s="58" customFormat="1">
      <c r="A273" s="62" t="s">
        <v>630</v>
      </c>
      <c r="B273" s="67" t="s">
        <v>632</v>
      </c>
      <c r="C273" s="64" t="s">
        <v>936</v>
      </c>
      <c r="D273" s="295"/>
      <c r="E273" s="296"/>
      <c r="F273" s="296"/>
      <c r="G273" s="297"/>
      <c r="H273" s="198"/>
      <c r="I273" s="51"/>
    </row>
    <row r="274" spans="1:9" s="58" customFormat="1">
      <c r="A274" s="62" t="s">
        <v>633</v>
      </c>
      <c r="B274" s="70" t="s">
        <v>611</v>
      </c>
      <c r="C274" s="64" t="s">
        <v>936</v>
      </c>
      <c r="D274" s="295"/>
      <c r="E274" s="296"/>
      <c r="F274" s="296"/>
      <c r="G274" s="297"/>
      <c r="H274" s="198"/>
      <c r="I274" s="51"/>
    </row>
    <row r="275" spans="1:9" s="58" customFormat="1" ht="31.5">
      <c r="A275" s="62" t="s">
        <v>634</v>
      </c>
      <c r="B275" s="68" t="s">
        <v>635</v>
      </c>
      <c r="C275" s="64" t="s">
        <v>936</v>
      </c>
      <c r="D275" s="295"/>
      <c r="E275" s="296"/>
      <c r="F275" s="296"/>
      <c r="G275" s="297"/>
      <c r="H275" s="198"/>
      <c r="I275" s="51"/>
    </row>
    <row r="276" spans="1:9" s="58" customFormat="1">
      <c r="A276" s="62" t="s">
        <v>636</v>
      </c>
      <c r="B276" s="70" t="s">
        <v>611</v>
      </c>
      <c r="C276" s="64" t="s">
        <v>936</v>
      </c>
      <c r="D276" s="295"/>
      <c r="E276" s="296"/>
      <c r="F276" s="296"/>
      <c r="G276" s="297"/>
      <c r="H276" s="198"/>
      <c r="I276" s="51"/>
    </row>
    <row r="277" spans="1:9" s="58" customFormat="1">
      <c r="A277" s="62" t="s">
        <v>637</v>
      </c>
      <c r="B277" s="70" t="s">
        <v>188</v>
      </c>
      <c r="C277" s="64" t="s">
        <v>936</v>
      </c>
      <c r="D277" s="295"/>
      <c r="E277" s="296"/>
      <c r="F277" s="296"/>
      <c r="G277" s="297"/>
      <c r="H277" s="198"/>
      <c r="I277" s="51"/>
    </row>
    <row r="278" spans="1:9" s="58" customFormat="1">
      <c r="A278" s="62" t="s">
        <v>638</v>
      </c>
      <c r="B278" s="71" t="s">
        <v>611</v>
      </c>
      <c r="C278" s="64" t="s">
        <v>936</v>
      </c>
      <c r="D278" s="295"/>
      <c r="E278" s="296"/>
      <c r="F278" s="296"/>
      <c r="G278" s="297"/>
      <c r="H278" s="198"/>
      <c r="I278" s="51"/>
    </row>
    <row r="279" spans="1:9" s="58" customFormat="1">
      <c r="A279" s="62" t="s">
        <v>639</v>
      </c>
      <c r="B279" s="70" t="s">
        <v>189</v>
      </c>
      <c r="C279" s="64" t="s">
        <v>936</v>
      </c>
      <c r="D279" s="295"/>
      <c r="E279" s="296"/>
      <c r="F279" s="296"/>
      <c r="G279" s="297"/>
      <c r="H279" s="198"/>
      <c r="I279" s="51"/>
    </row>
    <row r="280" spans="1:9" s="58" customFormat="1">
      <c r="A280" s="62" t="s">
        <v>640</v>
      </c>
      <c r="B280" s="71" t="s">
        <v>611</v>
      </c>
      <c r="C280" s="64" t="s">
        <v>936</v>
      </c>
      <c r="D280" s="295"/>
      <c r="E280" s="296"/>
      <c r="F280" s="296"/>
      <c r="G280" s="297"/>
      <c r="H280" s="198"/>
      <c r="I280" s="51"/>
    </row>
    <row r="281" spans="1:9" s="58" customFormat="1">
      <c r="A281" s="62" t="s">
        <v>641</v>
      </c>
      <c r="B281" s="68" t="s">
        <v>642</v>
      </c>
      <c r="C281" s="64" t="s">
        <v>936</v>
      </c>
      <c r="D281" s="268">
        <v>50440</v>
      </c>
      <c r="E281" s="269">
        <v>11147</v>
      </c>
      <c r="F281" s="269">
        <f t="shared" si="30"/>
        <v>-39293</v>
      </c>
      <c r="G281" s="266">
        <f t="shared" si="33"/>
        <v>-77.900475812846949</v>
      </c>
      <c r="H281" s="198"/>
      <c r="I281" s="51"/>
    </row>
    <row r="282" spans="1:9" s="58" customFormat="1">
      <c r="A282" s="62" t="s">
        <v>643</v>
      </c>
      <c r="B282" s="70" t="s">
        <v>611</v>
      </c>
      <c r="C282" s="64" t="s">
        <v>936</v>
      </c>
      <c r="D282" s="268"/>
      <c r="E282" s="269"/>
      <c r="F282" s="269"/>
      <c r="G282" s="266"/>
      <c r="H282" s="198"/>
      <c r="I282" s="51"/>
    </row>
    <row r="283" spans="1:9" s="58" customFormat="1">
      <c r="A283" s="62" t="s">
        <v>644</v>
      </c>
      <c r="B283" s="69" t="s">
        <v>645</v>
      </c>
      <c r="C283" s="64" t="s">
        <v>936</v>
      </c>
      <c r="D283" s="268">
        <f>SUM(D284,D286,D291,D293,D295,D297,D299,D301,D303)</f>
        <v>1223938.4186673143</v>
      </c>
      <c r="E283" s="269">
        <f>SUM(E284,E286,E291,E293,E295,E297,E299,E301,E303)</f>
        <v>1290830.9692600016</v>
      </c>
      <c r="F283" s="269">
        <f t="shared" si="30"/>
        <v>66892.550592687214</v>
      </c>
      <c r="G283" s="266">
        <f t="shared" si="33"/>
        <v>5.4653526331433557</v>
      </c>
      <c r="H283" s="198"/>
      <c r="I283" s="51"/>
    </row>
    <row r="284" spans="1:9" s="58" customFormat="1">
      <c r="A284" s="62" t="s">
        <v>646</v>
      </c>
      <c r="B284" s="68" t="s">
        <v>647</v>
      </c>
      <c r="C284" s="64" t="s">
        <v>936</v>
      </c>
      <c r="D284" s="268"/>
      <c r="E284" s="269"/>
      <c r="F284" s="269"/>
      <c r="G284" s="266"/>
      <c r="H284" s="198"/>
      <c r="I284" s="51"/>
    </row>
    <row r="285" spans="1:9" s="58" customFormat="1">
      <c r="A285" s="62" t="s">
        <v>648</v>
      </c>
      <c r="B285" s="70" t="s">
        <v>611</v>
      </c>
      <c r="C285" s="64" t="s">
        <v>936</v>
      </c>
      <c r="D285" s="268"/>
      <c r="E285" s="269"/>
      <c r="F285" s="269"/>
      <c r="G285" s="266"/>
      <c r="H285" s="198"/>
      <c r="I285" s="51"/>
    </row>
    <row r="286" spans="1:9" s="58" customFormat="1">
      <c r="A286" s="62" t="s">
        <v>649</v>
      </c>
      <c r="B286" s="68" t="s">
        <v>650</v>
      </c>
      <c r="C286" s="64" t="s">
        <v>936</v>
      </c>
      <c r="D286" s="268">
        <f t="shared" ref="D286:E286" si="40">D287+D289</f>
        <v>452913.78480872908</v>
      </c>
      <c r="E286" s="268">
        <f t="shared" si="40"/>
        <v>499774.08873000066</v>
      </c>
      <c r="F286" s="269">
        <f t="shared" si="30"/>
        <v>46860.303921271581</v>
      </c>
      <c r="G286" s="266">
        <f t="shared" si="33"/>
        <v>10.346407085194205</v>
      </c>
      <c r="H286" s="198"/>
      <c r="I286" s="51"/>
    </row>
    <row r="287" spans="1:9" s="58" customFormat="1">
      <c r="A287" s="62" t="s">
        <v>651</v>
      </c>
      <c r="B287" s="70" t="s">
        <v>483</v>
      </c>
      <c r="C287" s="64" t="s">
        <v>936</v>
      </c>
      <c r="D287" s="268">
        <v>432509.60974111175</v>
      </c>
      <c r="E287" s="269">
        <v>482182.06424000073</v>
      </c>
      <c r="F287" s="269">
        <f t="shared" si="30"/>
        <v>49672.454498888983</v>
      </c>
      <c r="G287" s="266">
        <f t="shared" si="33"/>
        <v>11.484705398481559</v>
      </c>
      <c r="H287" s="198"/>
      <c r="I287" s="51"/>
    </row>
    <row r="288" spans="1:9" s="58" customFormat="1">
      <c r="A288" s="62" t="s">
        <v>652</v>
      </c>
      <c r="B288" s="71" t="s">
        <v>611</v>
      </c>
      <c r="C288" s="64" t="s">
        <v>936</v>
      </c>
      <c r="D288" s="268"/>
      <c r="E288" s="269"/>
      <c r="F288" s="269"/>
      <c r="G288" s="266"/>
      <c r="H288" s="198"/>
      <c r="I288" s="51"/>
    </row>
    <row r="289" spans="1:12" s="58" customFormat="1">
      <c r="A289" s="62" t="s">
        <v>653</v>
      </c>
      <c r="B289" s="70" t="s">
        <v>654</v>
      </c>
      <c r="C289" s="64" t="s">
        <v>936</v>
      </c>
      <c r="D289" s="299">
        <v>20404.175067617347</v>
      </c>
      <c r="E289" s="299">
        <v>17592.024489999952</v>
      </c>
      <c r="F289" s="299">
        <f t="shared" si="30"/>
        <v>-2812.1505776173944</v>
      </c>
      <c r="G289" s="299">
        <f t="shared" si="33"/>
        <v>-13.782231177189058</v>
      </c>
      <c r="H289" s="198"/>
      <c r="I289" s="51"/>
    </row>
    <row r="290" spans="1:12" s="58" customFormat="1">
      <c r="A290" s="62" t="s">
        <v>655</v>
      </c>
      <c r="B290" s="71" t="s">
        <v>611</v>
      </c>
      <c r="C290" s="64" t="s">
        <v>936</v>
      </c>
      <c r="D290" s="295"/>
      <c r="E290" s="296"/>
      <c r="F290" s="296"/>
      <c r="G290" s="297"/>
      <c r="H290" s="198"/>
      <c r="I290" s="51"/>
    </row>
    <row r="291" spans="1:12" s="58" customFormat="1" ht="31.5">
      <c r="A291" s="62" t="s">
        <v>656</v>
      </c>
      <c r="B291" s="68" t="s">
        <v>657</v>
      </c>
      <c r="C291" s="64" t="s">
        <v>936</v>
      </c>
      <c r="D291" s="295"/>
      <c r="E291" s="296"/>
      <c r="F291" s="296"/>
      <c r="G291" s="297"/>
      <c r="H291" s="198"/>
      <c r="I291" s="51"/>
    </row>
    <row r="292" spans="1:12" s="58" customFormat="1">
      <c r="A292" s="62" t="s">
        <v>658</v>
      </c>
      <c r="B292" s="70" t="s">
        <v>611</v>
      </c>
      <c r="C292" s="64" t="s">
        <v>936</v>
      </c>
      <c r="D292" s="295"/>
      <c r="E292" s="296"/>
      <c r="F292" s="296"/>
      <c r="G292" s="297"/>
      <c r="H292" s="198"/>
      <c r="I292" s="51"/>
    </row>
    <row r="293" spans="1:12" s="58" customFormat="1">
      <c r="A293" s="62" t="s">
        <v>659</v>
      </c>
      <c r="B293" s="68" t="s">
        <v>660</v>
      </c>
      <c r="C293" s="64" t="s">
        <v>936</v>
      </c>
      <c r="D293" s="299">
        <v>507321.49878268177</v>
      </c>
      <c r="E293" s="299">
        <v>425696.9019300011</v>
      </c>
      <c r="F293" s="299">
        <f t="shared" si="30"/>
        <v>-81624.596852680668</v>
      </c>
      <c r="G293" s="299">
        <f t="shared" si="33"/>
        <v>-16.089323446480964</v>
      </c>
      <c r="H293" s="198"/>
      <c r="I293" s="51"/>
    </row>
    <row r="294" spans="1:12" s="58" customFormat="1">
      <c r="A294" s="62" t="s">
        <v>661</v>
      </c>
      <c r="B294" s="70" t="s">
        <v>611</v>
      </c>
      <c r="C294" s="64" t="s">
        <v>936</v>
      </c>
      <c r="D294" s="299"/>
      <c r="E294" s="299"/>
      <c r="F294" s="299"/>
      <c r="G294" s="299"/>
      <c r="H294" s="198"/>
      <c r="I294" s="51"/>
    </row>
    <row r="295" spans="1:12" s="58" customFormat="1">
      <c r="A295" s="62" t="s">
        <v>662</v>
      </c>
      <c r="B295" s="68" t="s">
        <v>663</v>
      </c>
      <c r="C295" s="64" t="s">
        <v>936</v>
      </c>
      <c r="D295" s="299">
        <v>8779.9746274387144</v>
      </c>
      <c r="E295" s="299">
        <v>10482.828379999904</v>
      </c>
      <c r="F295" s="299">
        <f t="shared" si="30"/>
        <v>1702.85375256119</v>
      </c>
      <c r="G295" s="299">
        <f t="shared" si="33"/>
        <v>19.394745711901276</v>
      </c>
      <c r="H295" s="198"/>
      <c r="I295" s="51"/>
      <c r="L295" s="333"/>
    </row>
    <row r="296" spans="1:12" s="58" customFormat="1">
      <c r="A296" s="62" t="s">
        <v>664</v>
      </c>
      <c r="B296" s="70" t="s">
        <v>611</v>
      </c>
      <c r="C296" s="64" t="s">
        <v>936</v>
      </c>
      <c r="D296" s="299"/>
      <c r="E296" s="299"/>
      <c r="F296" s="299"/>
      <c r="G296" s="299"/>
      <c r="H296" s="198"/>
      <c r="I296" s="51"/>
    </row>
    <row r="297" spans="1:12" s="58" customFormat="1">
      <c r="A297" s="62" t="s">
        <v>665</v>
      </c>
      <c r="B297" s="68" t="s">
        <v>666</v>
      </c>
      <c r="C297" s="64" t="s">
        <v>936</v>
      </c>
      <c r="D297" s="299">
        <v>9167.1604484647614</v>
      </c>
      <c r="E297" s="299">
        <v>10185.15022000004</v>
      </c>
      <c r="F297" s="299">
        <f t="shared" ref="F297:F305" si="41">E297-D297</f>
        <v>1017.9897715352781</v>
      </c>
      <c r="G297" s="299">
        <f t="shared" ref="G297:G303" si="42">F297/D297*100</f>
        <v>11.104744781747138</v>
      </c>
      <c r="H297" s="198"/>
      <c r="I297" s="51"/>
    </row>
    <row r="298" spans="1:12" s="58" customFormat="1">
      <c r="A298" s="62" t="s">
        <v>667</v>
      </c>
      <c r="B298" s="70" t="s">
        <v>611</v>
      </c>
      <c r="C298" s="64" t="s">
        <v>936</v>
      </c>
      <c r="D298" s="295"/>
      <c r="E298" s="296"/>
      <c r="F298" s="296"/>
      <c r="G298" s="297"/>
      <c r="H298" s="198"/>
      <c r="I298" s="51"/>
    </row>
    <row r="299" spans="1:12" s="58" customFormat="1">
      <c r="A299" s="62" t="s">
        <v>668</v>
      </c>
      <c r="B299" s="68" t="s">
        <v>669</v>
      </c>
      <c r="C299" s="64" t="s">
        <v>936</v>
      </c>
      <c r="D299" s="295"/>
      <c r="E299" s="296"/>
      <c r="F299" s="296"/>
      <c r="G299" s="297"/>
      <c r="H299" s="198"/>
      <c r="I299" s="51"/>
    </row>
    <row r="300" spans="1:12" s="58" customFormat="1">
      <c r="A300" s="62" t="s">
        <v>670</v>
      </c>
      <c r="B300" s="70" t="s">
        <v>611</v>
      </c>
      <c r="C300" s="64" t="s">
        <v>936</v>
      </c>
      <c r="D300" s="295"/>
      <c r="E300" s="296"/>
      <c r="F300" s="296"/>
      <c r="G300" s="297"/>
      <c r="H300" s="198"/>
      <c r="I300" s="51"/>
    </row>
    <row r="301" spans="1:12" s="58" customFormat="1" ht="31.5">
      <c r="A301" s="62" t="s">
        <v>671</v>
      </c>
      <c r="B301" s="68" t="s">
        <v>672</v>
      </c>
      <c r="C301" s="64" t="s">
        <v>936</v>
      </c>
      <c r="D301" s="264"/>
      <c r="E301" s="299"/>
      <c r="F301" s="299"/>
      <c r="G301" s="299"/>
      <c r="H301" s="198"/>
      <c r="I301" s="51"/>
    </row>
    <row r="302" spans="1:12" s="58" customFormat="1">
      <c r="A302" s="62" t="s">
        <v>673</v>
      </c>
      <c r="B302" s="70" t="s">
        <v>611</v>
      </c>
      <c r="C302" s="64" t="s">
        <v>936</v>
      </c>
      <c r="D302" s="295"/>
      <c r="E302" s="296"/>
      <c r="F302" s="296"/>
      <c r="G302" s="297"/>
      <c r="H302" s="198"/>
      <c r="I302" s="51"/>
    </row>
    <row r="303" spans="1:12" s="58" customFormat="1">
      <c r="A303" s="62" t="s">
        <v>674</v>
      </c>
      <c r="B303" s="68" t="s">
        <v>675</v>
      </c>
      <c r="C303" s="64" t="s">
        <v>936</v>
      </c>
      <c r="D303" s="299">
        <v>245756</v>
      </c>
      <c r="E303" s="299">
        <v>344692</v>
      </c>
      <c r="F303" s="299">
        <f t="shared" si="41"/>
        <v>98936</v>
      </c>
      <c r="G303" s="299">
        <f t="shared" si="42"/>
        <v>40.257816696235288</v>
      </c>
      <c r="H303" s="198"/>
      <c r="I303" s="51"/>
    </row>
    <row r="304" spans="1:12" s="58" customFormat="1">
      <c r="A304" s="62" t="s">
        <v>676</v>
      </c>
      <c r="B304" s="70" t="s">
        <v>611</v>
      </c>
      <c r="C304" s="64" t="s">
        <v>936</v>
      </c>
      <c r="D304" s="318"/>
      <c r="E304" s="319"/>
      <c r="F304" s="319"/>
      <c r="G304" s="297"/>
      <c r="H304" s="198"/>
      <c r="I304" s="51"/>
    </row>
    <row r="305" spans="1:9" s="58" customFormat="1" ht="31.5">
      <c r="A305" s="62" t="s">
        <v>677</v>
      </c>
      <c r="B305" s="69" t="s">
        <v>678</v>
      </c>
      <c r="C305" s="64" t="s">
        <v>8</v>
      </c>
      <c r="D305" s="342">
        <f>D313</f>
        <v>0.98894067505426642</v>
      </c>
      <c r="E305" s="342">
        <f t="shared" ref="E305" si="43">E313</f>
        <v>1.0402320136852128</v>
      </c>
      <c r="F305" s="300">
        <f t="shared" si="41"/>
        <v>5.129133863094637E-2</v>
      </c>
      <c r="G305" s="300">
        <f>F305/D305</f>
        <v>5.1864929742253596E-2</v>
      </c>
      <c r="H305" s="198"/>
      <c r="I305" s="51"/>
    </row>
    <row r="306" spans="1:9" s="58" customFormat="1">
      <c r="A306" s="62" t="s">
        <v>679</v>
      </c>
      <c r="B306" s="68" t="s">
        <v>680</v>
      </c>
      <c r="C306" s="64" t="s">
        <v>8</v>
      </c>
      <c r="D306" s="65"/>
      <c r="E306" s="297"/>
      <c r="F306" s="297"/>
      <c r="G306" s="297"/>
      <c r="H306" s="198"/>
      <c r="I306" s="51"/>
    </row>
    <row r="307" spans="1:9" s="58" customFormat="1" ht="31.5">
      <c r="A307" s="62" t="s">
        <v>681</v>
      </c>
      <c r="B307" s="68" t="s">
        <v>682</v>
      </c>
      <c r="C307" s="64" t="s">
        <v>8</v>
      </c>
      <c r="D307" s="65"/>
      <c r="E307" s="297"/>
      <c r="F307" s="297"/>
      <c r="G307" s="297"/>
      <c r="H307" s="198"/>
      <c r="I307" s="51"/>
    </row>
    <row r="308" spans="1:9" s="58" customFormat="1" ht="31.5">
      <c r="A308" s="62" t="s">
        <v>683</v>
      </c>
      <c r="B308" s="68" t="s">
        <v>684</v>
      </c>
      <c r="C308" s="64" t="s">
        <v>8</v>
      </c>
      <c r="D308" s="65"/>
      <c r="E308" s="297"/>
      <c r="F308" s="297"/>
      <c r="G308" s="297"/>
      <c r="H308" s="198"/>
      <c r="I308" s="51"/>
    </row>
    <row r="309" spans="1:9" s="58" customFormat="1" ht="31.5">
      <c r="A309" s="62" t="s">
        <v>685</v>
      </c>
      <c r="B309" s="68" t="s">
        <v>686</v>
      </c>
      <c r="C309" s="64" t="s">
        <v>8</v>
      </c>
      <c r="D309" s="65"/>
      <c r="E309" s="297"/>
      <c r="F309" s="297"/>
      <c r="G309" s="297"/>
      <c r="H309" s="198"/>
      <c r="I309" s="51"/>
    </row>
    <row r="310" spans="1:9" s="58" customFormat="1">
      <c r="A310" s="62" t="s">
        <v>687</v>
      </c>
      <c r="B310" s="67" t="s">
        <v>688</v>
      </c>
      <c r="C310" s="64" t="s">
        <v>8</v>
      </c>
      <c r="D310" s="65"/>
      <c r="E310" s="297"/>
      <c r="F310" s="297"/>
      <c r="G310" s="297"/>
      <c r="H310" s="198"/>
      <c r="I310" s="51"/>
    </row>
    <row r="311" spans="1:9" s="58" customFormat="1">
      <c r="A311" s="62" t="s">
        <v>689</v>
      </c>
      <c r="B311" s="67" t="s">
        <v>690</v>
      </c>
      <c r="C311" s="64" t="s">
        <v>8</v>
      </c>
      <c r="D311" s="65"/>
      <c r="E311" s="297"/>
      <c r="F311" s="297"/>
      <c r="G311" s="297"/>
      <c r="H311" s="198"/>
      <c r="I311" s="51"/>
    </row>
    <row r="312" spans="1:9" s="58" customFormat="1">
      <c r="A312" s="62" t="s">
        <v>691</v>
      </c>
      <c r="B312" s="67" t="s">
        <v>692</v>
      </c>
      <c r="C312" s="64" t="s">
        <v>8</v>
      </c>
      <c r="D312" s="65"/>
      <c r="E312" s="297"/>
      <c r="F312" s="297"/>
      <c r="G312" s="297"/>
      <c r="H312" s="198"/>
      <c r="I312" s="51"/>
    </row>
    <row r="313" spans="1:9" s="58" customFormat="1">
      <c r="A313" s="62" t="s">
        <v>693</v>
      </c>
      <c r="B313" s="67" t="s">
        <v>694</v>
      </c>
      <c r="C313" s="64" t="s">
        <v>8</v>
      </c>
      <c r="D313" s="342">
        <v>0.98894067505426642</v>
      </c>
      <c r="E313" s="342">
        <v>1.0402320136852128</v>
      </c>
      <c r="F313" s="300">
        <f t="shared" ref="F313" si="44">E313-D313</f>
        <v>5.129133863094637E-2</v>
      </c>
      <c r="G313" s="300">
        <f>F313/D313</f>
        <v>5.1864929742253596E-2</v>
      </c>
      <c r="H313" s="198"/>
      <c r="I313" s="51"/>
    </row>
    <row r="314" spans="1:9" s="58" customFormat="1">
      <c r="A314" s="62" t="s">
        <v>695</v>
      </c>
      <c r="B314" s="67" t="s">
        <v>696</v>
      </c>
      <c r="C314" s="64" t="s">
        <v>8</v>
      </c>
      <c r="D314" s="74"/>
      <c r="E314" s="199"/>
      <c r="F314" s="200"/>
      <c r="G314" s="200"/>
      <c r="H314" s="201"/>
      <c r="I314" s="51"/>
    </row>
    <row r="315" spans="1:9" s="58" customFormat="1" ht="31.5">
      <c r="A315" s="62" t="s">
        <v>697</v>
      </c>
      <c r="B315" s="68" t="s">
        <v>698</v>
      </c>
      <c r="C315" s="64" t="s">
        <v>8</v>
      </c>
      <c r="D315" s="74"/>
      <c r="E315" s="199"/>
      <c r="F315" s="200"/>
      <c r="G315" s="200"/>
      <c r="H315" s="201"/>
      <c r="I315" s="51"/>
    </row>
    <row r="316" spans="1:9" s="58" customFormat="1">
      <c r="A316" s="62" t="s">
        <v>699</v>
      </c>
      <c r="B316" s="86" t="s">
        <v>188</v>
      </c>
      <c r="C316" s="64" t="s">
        <v>8</v>
      </c>
      <c r="D316" s="65"/>
      <c r="E316" s="199"/>
      <c r="F316" s="199"/>
      <c r="G316" s="199"/>
      <c r="H316" s="198"/>
      <c r="I316" s="51"/>
    </row>
    <row r="317" spans="1:9" s="58" customFormat="1" ht="16.5" thickBot="1">
      <c r="A317" s="76" t="s">
        <v>700</v>
      </c>
      <c r="B317" s="87" t="s">
        <v>189</v>
      </c>
      <c r="C317" s="78" t="s">
        <v>8</v>
      </c>
      <c r="D317" s="79"/>
      <c r="E317" s="202"/>
      <c r="F317" s="202"/>
      <c r="G317" s="202"/>
      <c r="H317" s="203"/>
      <c r="I317" s="51"/>
    </row>
    <row r="318" spans="1:9" s="58" customFormat="1" ht="19.5" thickBot="1">
      <c r="A318" s="546" t="s">
        <v>701</v>
      </c>
      <c r="B318" s="547"/>
      <c r="C318" s="547"/>
      <c r="D318" s="547"/>
      <c r="E318" s="547"/>
      <c r="F318" s="547"/>
      <c r="G318" s="547"/>
      <c r="H318" s="550"/>
      <c r="I318" s="51"/>
    </row>
    <row r="319" spans="1:9" ht="31.5">
      <c r="A319" s="80" t="s">
        <v>702</v>
      </c>
      <c r="B319" s="84" t="s">
        <v>703</v>
      </c>
      <c r="C319" s="81" t="s">
        <v>448</v>
      </c>
      <c r="D319" s="205" t="s">
        <v>704</v>
      </c>
      <c r="E319" s="205" t="s">
        <v>704</v>
      </c>
      <c r="F319" s="205"/>
      <c r="G319" s="205" t="s">
        <v>704</v>
      </c>
      <c r="H319" s="206" t="s">
        <v>704</v>
      </c>
    </row>
    <row r="320" spans="1:9">
      <c r="A320" s="62" t="s">
        <v>705</v>
      </c>
      <c r="B320" s="69" t="s">
        <v>706</v>
      </c>
      <c r="C320" s="64" t="s">
        <v>1</v>
      </c>
      <c r="D320" s="65"/>
      <c r="E320" s="199"/>
      <c r="F320" s="199"/>
      <c r="G320" s="199"/>
      <c r="H320" s="198"/>
    </row>
    <row r="321" spans="1:9">
      <c r="A321" s="62" t="s">
        <v>707</v>
      </c>
      <c r="B321" s="69" t="s">
        <v>708</v>
      </c>
      <c r="C321" s="64" t="s">
        <v>709</v>
      </c>
      <c r="D321" s="65"/>
      <c r="E321" s="199"/>
      <c r="F321" s="199"/>
      <c r="G321" s="199"/>
      <c r="H321" s="198"/>
    </row>
    <row r="322" spans="1:9">
      <c r="A322" s="62" t="s">
        <v>710</v>
      </c>
      <c r="B322" s="69" t="s">
        <v>711</v>
      </c>
      <c r="C322" s="64" t="s">
        <v>1</v>
      </c>
      <c r="D322" s="65"/>
      <c r="E322" s="199"/>
      <c r="F322" s="199"/>
      <c r="G322" s="199"/>
      <c r="H322" s="198"/>
    </row>
    <row r="323" spans="1:9">
      <c r="A323" s="62" t="s">
        <v>712</v>
      </c>
      <c r="B323" s="69" t="s">
        <v>713</v>
      </c>
      <c r="C323" s="64" t="s">
        <v>709</v>
      </c>
      <c r="D323" s="65"/>
      <c r="E323" s="199"/>
      <c r="F323" s="199"/>
      <c r="G323" s="199"/>
      <c r="H323" s="198"/>
    </row>
    <row r="324" spans="1:9">
      <c r="A324" s="62" t="s">
        <v>714</v>
      </c>
      <c r="B324" s="69" t="s">
        <v>715</v>
      </c>
      <c r="C324" s="64" t="s">
        <v>716</v>
      </c>
      <c r="D324" s="65"/>
      <c r="E324" s="199"/>
      <c r="F324" s="199"/>
      <c r="G324" s="199"/>
      <c r="H324" s="198"/>
    </row>
    <row r="325" spans="1:9">
      <c r="A325" s="62" t="s">
        <v>717</v>
      </c>
      <c r="B325" s="69" t="s">
        <v>718</v>
      </c>
      <c r="C325" s="64" t="s">
        <v>448</v>
      </c>
      <c r="D325" s="207" t="s">
        <v>704</v>
      </c>
      <c r="E325" s="207" t="s">
        <v>704</v>
      </c>
      <c r="F325" s="207"/>
      <c r="G325" s="207" t="s">
        <v>704</v>
      </c>
      <c r="H325" s="208" t="s">
        <v>704</v>
      </c>
    </row>
    <row r="326" spans="1:9">
      <c r="A326" s="62" t="s">
        <v>719</v>
      </c>
      <c r="B326" s="68" t="s">
        <v>720</v>
      </c>
      <c r="C326" s="64" t="s">
        <v>716</v>
      </c>
      <c r="D326" s="65"/>
      <c r="E326" s="199"/>
      <c r="F326" s="199"/>
      <c r="G326" s="199"/>
      <c r="H326" s="198"/>
    </row>
    <row r="327" spans="1:9">
      <c r="A327" s="62" t="s">
        <v>721</v>
      </c>
      <c r="B327" s="68" t="s">
        <v>722</v>
      </c>
      <c r="C327" s="64" t="s">
        <v>723</v>
      </c>
      <c r="D327" s="65"/>
      <c r="E327" s="199"/>
      <c r="F327" s="199"/>
      <c r="G327" s="199"/>
      <c r="H327" s="198"/>
    </row>
    <row r="328" spans="1:9">
      <c r="A328" s="62" t="s">
        <v>724</v>
      </c>
      <c r="B328" s="69" t="s">
        <v>725</v>
      </c>
      <c r="C328" s="64" t="s">
        <v>448</v>
      </c>
      <c r="D328" s="207" t="s">
        <v>704</v>
      </c>
      <c r="E328" s="207" t="s">
        <v>704</v>
      </c>
      <c r="F328" s="207"/>
      <c r="G328" s="207" t="s">
        <v>704</v>
      </c>
      <c r="H328" s="208" t="s">
        <v>704</v>
      </c>
    </row>
    <row r="329" spans="1:9">
      <c r="A329" s="62" t="s">
        <v>726</v>
      </c>
      <c r="B329" s="68" t="s">
        <v>720</v>
      </c>
      <c r="C329" s="64" t="s">
        <v>716</v>
      </c>
      <c r="D329" s="301">
        <v>2278.2398760154879</v>
      </c>
      <c r="E329" s="302">
        <v>2286.154438</v>
      </c>
      <c r="F329" s="302">
        <f t="shared" ref="F329:F330" si="45">E329-D329</f>
        <v>7.9145619845121473</v>
      </c>
      <c r="G329" s="302">
        <f t="shared" ref="G329:G330" si="46">F329/D329*100</f>
        <v>0.34739809744504457</v>
      </c>
      <c r="H329" s="198"/>
    </row>
    <row r="330" spans="1:9">
      <c r="A330" s="62" t="s">
        <v>727</v>
      </c>
      <c r="B330" s="68" t="s">
        <v>728</v>
      </c>
      <c r="C330" s="64" t="s">
        <v>1</v>
      </c>
      <c r="D330" s="301">
        <v>577.96508574178404</v>
      </c>
      <c r="E330" s="302">
        <v>610.71900000000005</v>
      </c>
      <c r="F330" s="302">
        <f t="shared" si="45"/>
        <v>32.753914258216014</v>
      </c>
      <c r="G330" s="302">
        <f t="shared" si="46"/>
        <v>5.6671094961001494</v>
      </c>
      <c r="H330" s="198"/>
    </row>
    <row r="331" spans="1:9">
      <c r="A331" s="62" t="s">
        <v>729</v>
      </c>
      <c r="B331" s="68" t="s">
        <v>722</v>
      </c>
      <c r="C331" s="64" t="s">
        <v>723</v>
      </c>
      <c r="D331" s="65"/>
      <c r="E331" s="199"/>
      <c r="F331" s="199"/>
      <c r="G331" s="199"/>
      <c r="H331" s="198"/>
    </row>
    <row r="332" spans="1:9">
      <c r="A332" s="62" t="s">
        <v>730</v>
      </c>
      <c r="B332" s="69" t="s">
        <v>731</v>
      </c>
      <c r="C332" s="64" t="s">
        <v>448</v>
      </c>
      <c r="D332" s="207" t="s">
        <v>704</v>
      </c>
      <c r="E332" s="207" t="s">
        <v>704</v>
      </c>
      <c r="F332" s="207"/>
      <c r="G332" s="207" t="s">
        <v>704</v>
      </c>
      <c r="H332" s="208" t="s">
        <v>704</v>
      </c>
    </row>
    <row r="333" spans="1:9">
      <c r="A333" s="62" t="s">
        <v>732</v>
      </c>
      <c r="B333" s="68" t="s">
        <v>720</v>
      </c>
      <c r="C333" s="64" t="s">
        <v>716</v>
      </c>
      <c r="D333" s="65"/>
      <c r="E333" s="199"/>
      <c r="F333" s="199"/>
      <c r="G333" s="199"/>
      <c r="H333" s="198"/>
    </row>
    <row r="334" spans="1:9">
      <c r="A334" s="62" t="s">
        <v>733</v>
      </c>
      <c r="B334" s="68" t="s">
        <v>722</v>
      </c>
      <c r="C334" s="64" t="s">
        <v>723</v>
      </c>
      <c r="D334" s="65"/>
      <c r="E334" s="199"/>
      <c r="F334" s="199"/>
      <c r="G334" s="199"/>
      <c r="H334" s="198"/>
    </row>
    <row r="335" spans="1:9">
      <c r="A335" s="62" t="s">
        <v>734</v>
      </c>
      <c r="B335" s="69" t="s">
        <v>735</v>
      </c>
      <c r="C335" s="64" t="s">
        <v>448</v>
      </c>
      <c r="D335" s="207" t="s">
        <v>704</v>
      </c>
      <c r="E335" s="207" t="s">
        <v>704</v>
      </c>
      <c r="F335" s="207"/>
      <c r="G335" s="207" t="s">
        <v>704</v>
      </c>
      <c r="H335" s="208" t="s">
        <v>704</v>
      </c>
    </row>
    <row r="336" spans="1:9">
      <c r="A336" s="62" t="s">
        <v>736</v>
      </c>
      <c r="B336" s="68" t="s">
        <v>720</v>
      </c>
      <c r="C336" s="64" t="s">
        <v>716</v>
      </c>
      <c r="D336" s="301">
        <v>2283.6718010154882</v>
      </c>
      <c r="E336" s="302">
        <v>2291.616978</v>
      </c>
      <c r="F336" s="302">
        <f t="shared" ref="F336" si="47">E336-D336</f>
        <v>7.9451769845118179</v>
      </c>
      <c r="G336" s="302">
        <f t="shared" ref="G336" si="48">F336/D336*100</f>
        <v>0.3479123830744334</v>
      </c>
      <c r="H336" s="198"/>
      <c r="I336" s="331"/>
    </row>
    <row r="337" spans="1:8">
      <c r="A337" s="62" t="s">
        <v>737</v>
      </c>
      <c r="B337" s="68" t="s">
        <v>728</v>
      </c>
      <c r="C337" s="64" t="s">
        <v>1</v>
      </c>
      <c r="D337" s="65"/>
      <c r="E337" s="199"/>
      <c r="F337" s="199"/>
      <c r="G337" s="199"/>
      <c r="H337" s="198"/>
    </row>
    <row r="338" spans="1:8">
      <c r="A338" s="62" t="s">
        <v>738</v>
      </c>
      <c r="B338" s="68" t="s">
        <v>722</v>
      </c>
      <c r="C338" s="64" t="s">
        <v>723</v>
      </c>
      <c r="D338" s="65"/>
      <c r="E338" s="199"/>
      <c r="F338" s="199"/>
      <c r="G338" s="199"/>
      <c r="H338" s="198"/>
    </row>
    <row r="339" spans="1:8">
      <c r="A339" s="80" t="s">
        <v>739</v>
      </c>
      <c r="B339" s="84" t="s">
        <v>740</v>
      </c>
      <c r="C339" s="81" t="s">
        <v>448</v>
      </c>
      <c r="D339" s="207" t="s">
        <v>704</v>
      </c>
      <c r="E339" s="207" t="s">
        <v>704</v>
      </c>
      <c r="F339" s="205"/>
      <c r="G339" s="205" t="s">
        <v>704</v>
      </c>
      <c r="H339" s="206" t="s">
        <v>704</v>
      </c>
    </row>
    <row r="340" spans="1:8">
      <c r="A340" s="62" t="s">
        <v>741</v>
      </c>
      <c r="B340" s="69" t="s">
        <v>742</v>
      </c>
      <c r="C340" s="64" t="s">
        <v>716</v>
      </c>
      <c r="D340" s="65"/>
      <c r="E340" s="199"/>
      <c r="F340" s="199"/>
      <c r="G340" s="199"/>
      <c r="H340" s="198"/>
    </row>
    <row r="341" spans="1:8" ht="31.5">
      <c r="A341" s="62" t="s">
        <v>743</v>
      </c>
      <c r="B341" s="68" t="s">
        <v>744</v>
      </c>
      <c r="C341" s="64" t="s">
        <v>716</v>
      </c>
      <c r="D341" s="65"/>
      <c r="E341" s="199"/>
      <c r="F341" s="199"/>
      <c r="G341" s="199"/>
      <c r="H341" s="198"/>
    </row>
    <row r="342" spans="1:8">
      <c r="A342" s="62" t="s">
        <v>745</v>
      </c>
      <c r="B342" s="86" t="s">
        <v>746</v>
      </c>
      <c r="C342" s="64" t="s">
        <v>716</v>
      </c>
      <c r="D342" s="65"/>
      <c r="E342" s="199"/>
      <c r="F342" s="199"/>
      <c r="G342" s="199"/>
      <c r="H342" s="198"/>
    </row>
    <row r="343" spans="1:8">
      <c r="A343" s="62" t="s">
        <v>747</v>
      </c>
      <c r="B343" s="86" t="s">
        <v>748</v>
      </c>
      <c r="C343" s="64" t="s">
        <v>716</v>
      </c>
      <c r="D343" s="65"/>
      <c r="E343" s="199"/>
      <c r="F343" s="199"/>
      <c r="G343" s="199"/>
      <c r="H343" s="198"/>
    </row>
    <row r="344" spans="1:8">
      <c r="A344" s="62" t="s">
        <v>749</v>
      </c>
      <c r="B344" s="69" t="s">
        <v>750</v>
      </c>
      <c r="C344" s="64" t="s">
        <v>716</v>
      </c>
      <c r="D344" s="65"/>
      <c r="E344" s="199"/>
      <c r="F344" s="199"/>
      <c r="G344" s="199"/>
      <c r="H344" s="198"/>
    </row>
    <row r="345" spans="1:8">
      <c r="A345" s="62" t="s">
        <v>751</v>
      </c>
      <c r="B345" s="69" t="s">
        <v>752</v>
      </c>
      <c r="C345" s="64" t="s">
        <v>1</v>
      </c>
      <c r="D345" s="65"/>
      <c r="E345" s="199"/>
      <c r="F345" s="199"/>
      <c r="G345" s="199"/>
      <c r="H345" s="198"/>
    </row>
    <row r="346" spans="1:8" ht="31.5">
      <c r="A346" s="62" t="s">
        <v>753</v>
      </c>
      <c r="B346" s="68" t="s">
        <v>754</v>
      </c>
      <c r="C346" s="64" t="s">
        <v>1</v>
      </c>
      <c r="D346" s="65"/>
      <c r="E346" s="199"/>
      <c r="F346" s="199"/>
      <c r="G346" s="199"/>
      <c r="H346" s="198"/>
    </row>
    <row r="347" spans="1:8">
      <c r="A347" s="62" t="s">
        <v>755</v>
      </c>
      <c r="B347" s="86" t="s">
        <v>746</v>
      </c>
      <c r="C347" s="64" t="s">
        <v>1</v>
      </c>
      <c r="D347" s="65"/>
      <c r="E347" s="199"/>
      <c r="F347" s="199"/>
      <c r="G347" s="199"/>
      <c r="H347" s="198"/>
    </row>
    <row r="348" spans="1:8">
      <c r="A348" s="62" t="s">
        <v>756</v>
      </c>
      <c r="B348" s="86" t="s">
        <v>748</v>
      </c>
      <c r="C348" s="64" t="s">
        <v>1</v>
      </c>
      <c r="D348" s="65"/>
      <c r="E348" s="199"/>
      <c r="F348" s="199"/>
      <c r="G348" s="199"/>
      <c r="H348" s="198"/>
    </row>
    <row r="349" spans="1:8">
      <c r="A349" s="62" t="s">
        <v>757</v>
      </c>
      <c r="B349" s="69" t="s">
        <v>758</v>
      </c>
      <c r="C349" s="64" t="s">
        <v>759</v>
      </c>
      <c r="D349" s="65"/>
      <c r="E349" s="199"/>
      <c r="F349" s="199"/>
      <c r="G349" s="199"/>
      <c r="H349" s="198"/>
    </row>
    <row r="350" spans="1:8" ht="31.5">
      <c r="A350" s="62" t="s">
        <v>760</v>
      </c>
      <c r="B350" s="69" t="s">
        <v>761</v>
      </c>
      <c r="C350" s="64" t="s">
        <v>936</v>
      </c>
      <c r="D350" s="65"/>
      <c r="E350" s="199"/>
      <c r="F350" s="199"/>
      <c r="G350" s="199"/>
      <c r="H350" s="198"/>
    </row>
    <row r="351" spans="1:8">
      <c r="A351" s="62" t="s">
        <v>762</v>
      </c>
      <c r="B351" s="82" t="s">
        <v>763</v>
      </c>
      <c r="C351" s="64" t="s">
        <v>448</v>
      </c>
      <c r="D351" s="207" t="s">
        <v>704</v>
      </c>
      <c r="E351" s="207" t="s">
        <v>704</v>
      </c>
      <c r="F351" s="207"/>
      <c r="G351" s="207" t="s">
        <v>704</v>
      </c>
      <c r="H351" s="208" t="s">
        <v>704</v>
      </c>
    </row>
    <row r="352" spans="1:8">
      <c r="A352" s="62" t="s">
        <v>764</v>
      </c>
      <c r="B352" s="69" t="s">
        <v>765</v>
      </c>
      <c r="C352" s="64" t="s">
        <v>716</v>
      </c>
      <c r="D352" s="301">
        <f>D336</f>
        <v>2283.6718010154882</v>
      </c>
      <c r="E352" s="302">
        <f>E336</f>
        <v>2291.616978</v>
      </c>
      <c r="F352" s="302">
        <f t="shared" ref="F352" si="49">E352-D352</f>
        <v>7.9451769845118179</v>
      </c>
      <c r="G352" s="302">
        <f t="shared" ref="G352" si="50">F352/D352*100</f>
        <v>0.3479123830744334</v>
      </c>
      <c r="H352" s="198"/>
    </row>
    <row r="353" spans="1:8">
      <c r="A353" s="62" t="s">
        <v>766</v>
      </c>
      <c r="B353" s="69" t="s">
        <v>767</v>
      </c>
      <c r="C353" s="64" t="s">
        <v>709</v>
      </c>
      <c r="D353" s="65"/>
      <c r="E353" s="207"/>
      <c r="F353" s="207"/>
      <c r="G353" s="207"/>
      <c r="H353" s="198"/>
    </row>
    <row r="354" spans="1:8" ht="37.5" customHeight="1">
      <c r="A354" s="62" t="s">
        <v>768</v>
      </c>
      <c r="B354" s="69" t="s">
        <v>769</v>
      </c>
      <c r="C354" s="64" t="s">
        <v>936</v>
      </c>
      <c r="D354" s="295">
        <v>384694.88777337706</v>
      </c>
      <c r="E354" s="269">
        <v>117152.93227042432</v>
      </c>
      <c r="F354" s="269">
        <f t="shared" ref="F354" si="51">E354-D354</f>
        <v>-267541.95550295274</v>
      </c>
      <c r="G354" s="292">
        <f t="shared" ref="G354" si="52">F354/D354*100</f>
        <v>-69.546532591449747</v>
      </c>
      <c r="H354" s="334"/>
    </row>
    <row r="355" spans="1:8" ht="31.5">
      <c r="A355" s="62" t="s">
        <v>770</v>
      </c>
      <c r="B355" s="69" t="s">
        <v>771</v>
      </c>
      <c r="C355" s="64" t="s">
        <v>936</v>
      </c>
      <c r="D355" s="65"/>
      <c r="E355" s="199"/>
      <c r="F355" s="199"/>
      <c r="G355" s="199"/>
      <c r="H355" s="198"/>
    </row>
    <row r="356" spans="1:8">
      <c r="A356" s="62" t="s">
        <v>772</v>
      </c>
      <c r="B356" s="82" t="s">
        <v>773</v>
      </c>
      <c r="C356" s="208" t="s">
        <v>448</v>
      </c>
      <c r="D356" s="207" t="s">
        <v>704</v>
      </c>
      <c r="E356" s="207" t="s">
        <v>704</v>
      </c>
      <c r="F356" s="207"/>
      <c r="G356" s="207" t="s">
        <v>704</v>
      </c>
      <c r="H356" s="208" t="s">
        <v>704</v>
      </c>
    </row>
    <row r="357" spans="1:8">
      <c r="A357" s="62" t="s">
        <v>774</v>
      </c>
      <c r="B357" s="69" t="s">
        <v>775</v>
      </c>
      <c r="C357" s="64" t="s">
        <v>1</v>
      </c>
      <c r="D357" s="65"/>
      <c r="E357" s="199"/>
      <c r="F357" s="199"/>
      <c r="G357" s="199"/>
      <c r="H357" s="198"/>
    </row>
    <row r="358" spans="1:8" ht="47.25">
      <c r="A358" s="62" t="s">
        <v>776</v>
      </c>
      <c r="B358" s="68" t="s">
        <v>777</v>
      </c>
      <c r="C358" s="64" t="s">
        <v>1</v>
      </c>
      <c r="D358" s="65"/>
      <c r="E358" s="199"/>
      <c r="F358" s="199"/>
      <c r="G358" s="199"/>
      <c r="H358" s="198"/>
    </row>
    <row r="359" spans="1:8" ht="47.25">
      <c r="A359" s="62" t="s">
        <v>778</v>
      </c>
      <c r="B359" s="68" t="s">
        <v>779</v>
      </c>
      <c r="C359" s="64" t="s">
        <v>1</v>
      </c>
      <c r="D359" s="65"/>
      <c r="E359" s="199"/>
      <c r="F359" s="199"/>
      <c r="G359" s="199"/>
      <c r="H359" s="198"/>
    </row>
    <row r="360" spans="1:8" ht="31.5">
      <c r="A360" s="62" t="s">
        <v>780</v>
      </c>
      <c r="B360" s="68" t="s">
        <v>781</v>
      </c>
      <c r="C360" s="64" t="s">
        <v>1</v>
      </c>
      <c r="D360" s="65"/>
      <c r="E360" s="199"/>
      <c r="F360" s="199"/>
      <c r="G360" s="199"/>
      <c r="H360" s="198"/>
    </row>
    <row r="361" spans="1:8">
      <c r="A361" s="62" t="s">
        <v>782</v>
      </c>
      <c r="B361" s="69" t="s">
        <v>783</v>
      </c>
      <c r="C361" s="64" t="s">
        <v>716</v>
      </c>
      <c r="D361" s="65"/>
      <c r="E361" s="199"/>
      <c r="F361" s="199"/>
      <c r="G361" s="199"/>
      <c r="H361" s="198"/>
    </row>
    <row r="362" spans="1:8" ht="31.5">
      <c r="A362" s="62" t="s">
        <v>784</v>
      </c>
      <c r="B362" s="68" t="s">
        <v>785</v>
      </c>
      <c r="C362" s="64" t="s">
        <v>716</v>
      </c>
      <c r="D362" s="65"/>
      <c r="E362" s="199"/>
      <c r="F362" s="199"/>
      <c r="G362" s="199"/>
      <c r="H362" s="198"/>
    </row>
    <row r="363" spans="1:8">
      <c r="A363" s="62" t="s">
        <v>786</v>
      </c>
      <c r="B363" s="68" t="s">
        <v>787</v>
      </c>
      <c r="C363" s="64" t="s">
        <v>716</v>
      </c>
      <c r="D363" s="65"/>
      <c r="E363" s="199"/>
      <c r="F363" s="199"/>
      <c r="G363" s="199"/>
      <c r="H363" s="198"/>
    </row>
    <row r="364" spans="1:8" ht="31.5">
      <c r="A364" s="62" t="s">
        <v>788</v>
      </c>
      <c r="B364" s="69" t="s">
        <v>789</v>
      </c>
      <c r="C364" s="64" t="s">
        <v>936</v>
      </c>
      <c r="D364" s="65"/>
      <c r="E364" s="199"/>
      <c r="F364" s="199"/>
      <c r="G364" s="199"/>
      <c r="H364" s="198"/>
    </row>
    <row r="365" spans="1:8">
      <c r="A365" s="62" t="s">
        <v>790</v>
      </c>
      <c r="B365" s="68" t="s">
        <v>791</v>
      </c>
      <c r="C365" s="64" t="s">
        <v>936</v>
      </c>
      <c r="D365" s="74"/>
      <c r="E365" s="199"/>
      <c r="F365" s="200"/>
      <c r="G365" s="200"/>
      <c r="H365" s="201"/>
    </row>
    <row r="366" spans="1:8">
      <c r="A366" s="62" t="s">
        <v>792</v>
      </c>
      <c r="B366" s="68" t="s">
        <v>189</v>
      </c>
      <c r="C366" s="64" t="s">
        <v>936</v>
      </c>
      <c r="D366" s="74"/>
      <c r="E366" s="199"/>
      <c r="F366" s="200"/>
      <c r="G366" s="200"/>
      <c r="H366" s="201"/>
    </row>
    <row r="367" spans="1:8" ht="16.5" thickBot="1">
      <c r="A367" s="76" t="s">
        <v>793</v>
      </c>
      <c r="B367" s="88" t="s">
        <v>794</v>
      </c>
      <c r="C367" s="78" t="s">
        <v>942</v>
      </c>
      <c r="D367" s="335">
        <v>552</v>
      </c>
      <c r="E367" s="336">
        <v>549</v>
      </c>
      <c r="F367" s="336">
        <f t="shared" ref="F367" si="53">E367-D367</f>
        <v>-3</v>
      </c>
      <c r="G367" s="337">
        <f t="shared" ref="G367" si="54">F367/D367*100</f>
        <v>-0.54347826086956519</v>
      </c>
      <c r="H367" s="89"/>
    </row>
    <row r="368" spans="1:8">
      <c r="A368" s="551" t="s">
        <v>795</v>
      </c>
      <c r="B368" s="552"/>
      <c r="C368" s="552"/>
      <c r="D368" s="552"/>
      <c r="E368" s="552"/>
      <c r="F368" s="552"/>
      <c r="G368" s="552"/>
      <c r="H368" s="553"/>
    </row>
    <row r="369" spans="1:9" ht="16.5" thickBot="1">
      <c r="A369" s="551"/>
      <c r="B369" s="552"/>
      <c r="C369" s="552"/>
      <c r="D369" s="552"/>
      <c r="E369" s="552"/>
      <c r="F369" s="552"/>
      <c r="G369" s="552"/>
      <c r="H369" s="553"/>
    </row>
    <row r="370" spans="1:9" s="129" customFormat="1" ht="67.5" customHeight="1">
      <c r="A370" s="533" t="s">
        <v>172</v>
      </c>
      <c r="B370" s="529" t="s">
        <v>173</v>
      </c>
      <c r="C370" s="531" t="s">
        <v>276</v>
      </c>
      <c r="D370" s="538" t="str">
        <f>D18</f>
        <v>Отчет за 9 месяцев                  2025 года</v>
      </c>
      <c r="E370" s="539"/>
      <c r="F370" s="540" t="s">
        <v>887</v>
      </c>
      <c r="G370" s="539"/>
      <c r="H370" s="541" t="s">
        <v>7</v>
      </c>
    </row>
    <row r="371" spans="1:9" s="129" customFormat="1" ht="45">
      <c r="A371" s="534"/>
      <c r="B371" s="530"/>
      <c r="C371" s="532"/>
      <c r="D371" s="226" t="s">
        <v>856</v>
      </c>
      <c r="E371" s="227" t="s">
        <v>10</v>
      </c>
      <c r="F371" s="227" t="s">
        <v>857</v>
      </c>
      <c r="G371" s="226" t="s">
        <v>855</v>
      </c>
      <c r="H371" s="542"/>
    </row>
    <row r="372" spans="1:9" ht="16.5" thickBot="1">
      <c r="A372" s="91">
        <v>1</v>
      </c>
      <c r="B372" s="57">
        <v>2</v>
      </c>
      <c r="C372" s="92">
        <v>3</v>
      </c>
      <c r="D372" s="93">
        <v>4</v>
      </c>
      <c r="E372" s="94">
        <v>5</v>
      </c>
      <c r="F372" s="94">
        <v>6</v>
      </c>
      <c r="G372" s="94">
        <v>7</v>
      </c>
      <c r="H372" s="95">
        <v>8</v>
      </c>
    </row>
    <row r="373" spans="1:9" ht="46.5" customHeight="1">
      <c r="A373" s="543" t="s">
        <v>796</v>
      </c>
      <c r="B373" s="544"/>
      <c r="C373" s="64" t="s">
        <v>936</v>
      </c>
      <c r="D373" s="401">
        <f>D374+D431</f>
        <v>92317.533450000003</v>
      </c>
      <c r="E373" s="402">
        <f>E374+E431</f>
        <v>92317.533449999988</v>
      </c>
      <c r="F373" s="303">
        <f t="shared" ref="F373:F375" si="55">E373-D373</f>
        <v>0</v>
      </c>
      <c r="G373" s="305">
        <f t="shared" ref="G373:G375" si="56">F373/D373*100</f>
        <v>0</v>
      </c>
      <c r="H373" s="322"/>
    </row>
    <row r="374" spans="1:9">
      <c r="A374" s="62" t="s">
        <v>174</v>
      </c>
      <c r="B374" s="96" t="s">
        <v>797</v>
      </c>
      <c r="C374" s="64" t="s">
        <v>936</v>
      </c>
      <c r="D374" s="403">
        <f>D375+D399</f>
        <v>92317.533450000003</v>
      </c>
      <c r="E374" s="326">
        <f>E375+E399</f>
        <v>92317.533449999988</v>
      </c>
      <c r="F374" s="295">
        <f t="shared" si="55"/>
        <v>0</v>
      </c>
      <c r="G374" s="306">
        <f t="shared" si="56"/>
        <v>0</v>
      </c>
      <c r="H374" s="99"/>
    </row>
    <row r="375" spans="1:9">
      <c r="A375" s="62" t="s">
        <v>175</v>
      </c>
      <c r="B375" s="69" t="s">
        <v>176</v>
      </c>
      <c r="C375" s="64" t="s">
        <v>936</v>
      </c>
      <c r="D375" s="295">
        <f>D376+D381+D382+D383+D384+D389+D390+D391</f>
        <v>45109.200918197232</v>
      </c>
      <c r="E375" s="269">
        <f>E376+E381+E382+E383+E384+E389+E390+E391</f>
        <v>45349.1366470754</v>
      </c>
      <c r="F375" s="295">
        <f t="shared" si="55"/>
        <v>239.93572887816845</v>
      </c>
      <c r="G375" s="306">
        <f t="shared" si="56"/>
        <v>0.53189975436114945</v>
      </c>
      <c r="H375" s="99"/>
      <c r="I375" s="426"/>
    </row>
    <row r="376" spans="1:9" ht="31.5">
      <c r="A376" s="62" t="s">
        <v>177</v>
      </c>
      <c r="B376" s="68" t="s">
        <v>798</v>
      </c>
      <c r="C376" s="64" t="s">
        <v>936</v>
      </c>
      <c r="D376" s="295"/>
      <c r="E376" s="320"/>
      <c r="F376" s="321"/>
      <c r="G376" s="307"/>
      <c r="H376" s="99"/>
    </row>
    <row r="377" spans="1:9" ht="18.75">
      <c r="A377" s="62" t="s">
        <v>178</v>
      </c>
      <c r="B377" s="70" t="s">
        <v>799</v>
      </c>
      <c r="C377" s="64" t="s">
        <v>936</v>
      </c>
      <c r="D377" s="295"/>
      <c r="E377" s="320"/>
      <c r="F377" s="321"/>
      <c r="G377" s="307"/>
      <c r="H377" s="99"/>
    </row>
    <row r="378" spans="1:9" ht="31.5">
      <c r="A378" s="62" t="s">
        <v>800</v>
      </c>
      <c r="B378" s="71" t="s">
        <v>280</v>
      </c>
      <c r="C378" s="64" t="s">
        <v>936</v>
      </c>
      <c r="D378" s="295"/>
      <c r="E378" s="320"/>
      <c r="F378" s="321"/>
      <c r="G378" s="307"/>
      <c r="H378" s="99"/>
    </row>
    <row r="379" spans="1:9" ht="31.5">
      <c r="A379" s="62" t="s">
        <v>801</v>
      </c>
      <c r="B379" s="71" t="s">
        <v>281</v>
      </c>
      <c r="C379" s="64" t="s">
        <v>936</v>
      </c>
      <c r="D379" s="295"/>
      <c r="E379" s="320"/>
      <c r="F379" s="321"/>
      <c r="G379" s="307"/>
      <c r="H379" s="99"/>
    </row>
    <row r="380" spans="1:9" ht="31.5">
      <c r="A380" s="62" t="s">
        <v>802</v>
      </c>
      <c r="B380" s="71" t="s">
        <v>282</v>
      </c>
      <c r="C380" s="64" t="s">
        <v>936</v>
      </c>
      <c r="D380" s="295"/>
      <c r="E380" s="320"/>
      <c r="F380" s="321"/>
      <c r="G380" s="307"/>
      <c r="H380" s="99"/>
    </row>
    <row r="381" spans="1:9" ht="18.75">
      <c r="A381" s="62" t="s">
        <v>180</v>
      </c>
      <c r="B381" s="70" t="s">
        <v>803</v>
      </c>
      <c r="C381" s="64" t="s">
        <v>936</v>
      </c>
      <c r="D381" s="295"/>
      <c r="E381" s="320"/>
      <c r="F381" s="321"/>
      <c r="G381" s="307"/>
      <c r="H381" s="99"/>
    </row>
    <row r="382" spans="1:9" ht="18.75">
      <c r="A382" s="62" t="s">
        <v>182</v>
      </c>
      <c r="B382" s="70" t="s">
        <v>804</v>
      </c>
      <c r="C382" s="64" t="s">
        <v>936</v>
      </c>
      <c r="D382" s="295"/>
      <c r="E382" s="320"/>
      <c r="F382" s="321"/>
      <c r="G382" s="307"/>
      <c r="H382" s="99"/>
    </row>
    <row r="383" spans="1:9" ht="18.75">
      <c r="A383" s="62" t="s">
        <v>184</v>
      </c>
      <c r="B383" s="70" t="s">
        <v>805</v>
      </c>
      <c r="C383" s="64" t="s">
        <v>936</v>
      </c>
      <c r="D383" s="295"/>
      <c r="E383" s="320"/>
      <c r="F383" s="321"/>
      <c r="G383" s="307"/>
      <c r="H383" s="99"/>
    </row>
    <row r="384" spans="1:9" ht="18.75">
      <c r="A384" s="62" t="s">
        <v>185</v>
      </c>
      <c r="B384" s="70" t="s">
        <v>806</v>
      </c>
      <c r="C384" s="64" t="s">
        <v>936</v>
      </c>
      <c r="D384" s="295"/>
      <c r="E384" s="320"/>
      <c r="F384" s="321"/>
      <c r="G384" s="307"/>
      <c r="H384" s="99"/>
    </row>
    <row r="385" spans="1:9" ht="31.5">
      <c r="A385" s="62" t="s">
        <v>807</v>
      </c>
      <c r="B385" s="71" t="s">
        <v>808</v>
      </c>
      <c r="C385" s="64" t="s">
        <v>936</v>
      </c>
      <c r="D385" s="295"/>
      <c r="E385" s="320"/>
      <c r="F385" s="321"/>
      <c r="G385" s="307"/>
      <c r="H385" s="99"/>
    </row>
    <row r="386" spans="1:9" ht="18.75">
      <c r="A386" s="62" t="s">
        <v>809</v>
      </c>
      <c r="B386" s="71" t="s">
        <v>810</v>
      </c>
      <c r="C386" s="64" t="s">
        <v>936</v>
      </c>
      <c r="D386" s="295"/>
      <c r="E386" s="320"/>
      <c r="F386" s="321"/>
      <c r="G386" s="307"/>
      <c r="H386" s="99"/>
    </row>
    <row r="387" spans="1:9" ht="18.75">
      <c r="A387" s="62" t="s">
        <v>811</v>
      </c>
      <c r="B387" s="71" t="s">
        <v>192</v>
      </c>
      <c r="C387" s="64" t="s">
        <v>936</v>
      </c>
      <c r="D387" s="295"/>
      <c r="E387" s="320"/>
      <c r="F387" s="321"/>
      <c r="G387" s="307"/>
      <c r="H387" s="99"/>
    </row>
    <row r="388" spans="1:9" ht="18.75">
      <c r="A388" s="62" t="s">
        <v>812</v>
      </c>
      <c r="B388" s="71" t="s">
        <v>810</v>
      </c>
      <c r="C388" s="64" t="s">
        <v>936</v>
      </c>
      <c r="D388" s="295"/>
      <c r="E388" s="320"/>
      <c r="F388" s="321"/>
      <c r="G388" s="307"/>
      <c r="H388" s="99"/>
    </row>
    <row r="389" spans="1:9" ht="30" customHeight="1">
      <c r="A389" s="405" t="s">
        <v>186</v>
      </c>
      <c r="B389" s="338" t="s">
        <v>813</v>
      </c>
      <c r="C389" s="64" t="s">
        <v>936</v>
      </c>
      <c r="D389" s="295">
        <v>45109.200918197232</v>
      </c>
      <c r="E389" s="269">
        <v>45349.1366470754</v>
      </c>
      <c r="F389" s="269">
        <f t="shared" ref="F389" si="57">E389-D389</f>
        <v>239.93572887816845</v>
      </c>
      <c r="G389" s="266">
        <f t="shared" ref="G389" si="58">F389/D389*100</f>
        <v>0.53189975436114945</v>
      </c>
      <c r="I389" s="327"/>
    </row>
    <row r="390" spans="1:9" ht="18.75">
      <c r="A390" s="62" t="s">
        <v>187</v>
      </c>
      <c r="B390" s="70" t="s">
        <v>632</v>
      </c>
      <c r="C390" s="64" t="s">
        <v>936</v>
      </c>
      <c r="D390" s="295"/>
      <c r="E390" s="320"/>
      <c r="F390" s="321"/>
      <c r="G390" s="307"/>
      <c r="H390" s="99"/>
    </row>
    <row r="391" spans="1:9" ht="31.5">
      <c r="A391" s="62" t="s">
        <v>814</v>
      </c>
      <c r="B391" s="70" t="s">
        <v>815</v>
      </c>
      <c r="C391" s="64" t="s">
        <v>936</v>
      </c>
      <c r="D391" s="295"/>
      <c r="E391" s="320"/>
      <c r="F391" s="321"/>
      <c r="G391" s="307"/>
      <c r="H391" s="99"/>
    </row>
    <row r="392" spans="1:9" ht="18.75">
      <c r="A392" s="62" t="s">
        <v>816</v>
      </c>
      <c r="B392" s="71" t="s">
        <v>188</v>
      </c>
      <c r="C392" s="64" t="s">
        <v>936</v>
      </c>
      <c r="D392" s="295"/>
      <c r="E392" s="320"/>
      <c r="F392" s="321"/>
      <c r="G392" s="307"/>
      <c r="H392" s="99"/>
    </row>
    <row r="393" spans="1:9" ht="18.75">
      <c r="A393" s="62" t="s">
        <v>817</v>
      </c>
      <c r="B393" s="100" t="s">
        <v>189</v>
      </c>
      <c r="C393" s="64" t="s">
        <v>936</v>
      </c>
      <c r="D393" s="295"/>
      <c r="E393" s="320"/>
      <c r="F393" s="321"/>
      <c r="G393" s="307"/>
      <c r="H393" s="99"/>
    </row>
    <row r="394" spans="1:9" ht="31.5">
      <c r="A394" s="62" t="s">
        <v>190</v>
      </c>
      <c r="B394" s="68" t="s">
        <v>818</v>
      </c>
      <c r="C394" s="64" t="s">
        <v>936</v>
      </c>
      <c r="D394" s="295"/>
      <c r="E394" s="323"/>
      <c r="F394" s="324"/>
      <c r="G394" s="307"/>
      <c r="H394" s="99"/>
    </row>
    <row r="395" spans="1:9" ht="31.5">
      <c r="A395" s="62" t="s">
        <v>819</v>
      </c>
      <c r="B395" s="70" t="s">
        <v>280</v>
      </c>
      <c r="C395" s="64" t="s">
        <v>936</v>
      </c>
      <c r="D395" s="295"/>
      <c r="E395" s="323"/>
      <c r="F395" s="324"/>
      <c r="G395" s="307"/>
      <c r="H395" s="99"/>
    </row>
    <row r="396" spans="1:9" ht="31.5">
      <c r="A396" s="62" t="s">
        <v>820</v>
      </c>
      <c r="B396" s="70" t="s">
        <v>281</v>
      </c>
      <c r="C396" s="64" t="s">
        <v>936</v>
      </c>
      <c r="D396" s="295"/>
      <c r="E396" s="323"/>
      <c r="F396" s="324"/>
      <c r="G396" s="307"/>
      <c r="H396" s="99"/>
    </row>
    <row r="397" spans="1:9" ht="31.5">
      <c r="A397" s="62" t="s">
        <v>821</v>
      </c>
      <c r="B397" s="70" t="s">
        <v>282</v>
      </c>
      <c r="C397" s="64" t="s">
        <v>936</v>
      </c>
      <c r="D397" s="295"/>
      <c r="E397" s="323"/>
      <c r="F397" s="324"/>
      <c r="G397" s="307"/>
      <c r="H397" s="99"/>
    </row>
    <row r="398" spans="1:9" ht="18.75">
      <c r="A398" s="62" t="s">
        <v>191</v>
      </c>
      <c r="B398" s="68" t="s">
        <v>822</v>
      </c>
      <c r="C398" s="64" t="s">
        <v>936</v>
      </c>
      <c r="D398" s="295"/>
      <c r="E398" s="323"/>
      <c r="F398" s="324"/>
      <c r="G398" s="307"/>
      <c r="H398" s="99"/>
    </row>
    <row r="399" spans="1:9">
      <c r="A399" s="62" t="s">
        <v>193</v>
      </c>
      <c r="B399" s="69" t="s">
        <v>823</v>
      </c>
      <c r="C399" s="64" t="s">
        <v>936</v>
      </c>
      <c r="D399" s="326">
        <f>D408</f>
        <v>47208.332531802771</v>
      </c>
      <c r="E399" s="326">
        <f>E408</f>
        <v>46968.396802924595</v>
      </c>
      <c r="F399" s="295">
        <f t="shared" ref="F399:F400" si="59">E399-D399</f>
        <v>-239.93572887817572</v>
      </c>
      <c r="G399" s="306">
        <f t="shared" ref="G399:G400" si="60">F399/D399*100</f>
        <v>-0.50824868409944057</v>
      </c>
      <c r="H399" s="267"/>
    </row>
    <row r="400" spans="1:9">
      <c r="A400" s="62" t="s">
        <v>194</v>
      </c>
      <c r="B400" s="68" t="s">
        <v>824</v>
      </c>
      <c r="C400" s="64" t="s">
        <v>936</v>
      </c>
      <c r="D400" s="403">
        <f>D408</f>
        <v>47208.332531802771</v>
      </c>
      <c r="E400" s="400">
        <f>E408</f>
        <v>46968.396802924595</v>
      </c>
      <c r="F400" s="295">
        <f t="shared" si="59"/>
        <v>-239.93572887817572</v>
      </c>
      <c r="G400" s="306">
        <f t="shared" si="60"/>
        <v>-0.50824868409944057</v>
      </c>
      <c r="H400" s="99"/>
    </row>
    <row r="401" spans="1:8" ht="18.75">
      <c r="A401" s="62" t="s">
        <v>195</v>
      </c>
      <c r="B401" s="70" t="s">
        <v>179</v>
      </c>
      <c r="C401" s="64" t="s">
        <v>936</v>
      </c>
      <c r="D401" s="295"/>
      <c r="E401" s="320"/>
      <c r="F401" s="321"/>
      <c r="G401" s="307"/>
      <c r="H401" s="99"/>
    </row>
    <row r="402" spans="1:8" ht="31.5">
      <c r="A402" s="62" t="s">
        <v>825</v>
      </c>
      <c r="B402" s="70" t="s">
        <v>280</v>
      </c>
      <c r="C402" s="64" t="s">
        <v>936</v>
      </c>
      <c r="D402" s="295"/>
      <c r="E402" s="320"/>
      <c r="F402" s="321"/>
      <c r="G402" s="307"/>
      <c r="H402" s="99"/>
    </row>
    <row r="403" spans="1:8" ht="31.5">
      <c r="A403" s="62" t="s">
        <v>826</v>
      </c>
      <c r="B403" s="70" t="s">
        <v>281</v>
      </c>
      <c r="C403" s="64" t="s">
        <v>936</v>
      </c>
      <c r="D403" s="295"/>
      <c r="E403" s="320"/>
      <c r="F403" s="321"/>
      <c r="G403" s="307"/>
      <c r="H403" s="99"/>
    </row>
    <row r="404" spans="1:8" ht="31.5">
      <c r="A404" s="62" t="s">
        <v>827</v>
      </c>
      <c r="B404" s="70" t="s">
        <v>282</v>
      </c>
      <c r="C404" s="64" t="s">
        <v>936</v>
      </c>
      <c r="D404" s="295"/>
      <c r="E404" s="320"/>
      <c r="F404" s="321"/>
      <c r="G404" s="307"/>
      <c r="H404" s="99"/>
    </row>
    <row r="405" spans="1:8" ht="18.75">
      <c r="A405" s="62" t="s">
        <v>196</v>
      </c>
      <c r="B405" s="70" t="s">
        <v>620</v>
      </c>
      <c r="C405" s="64" t="s">
        <v>936</v>
      </c>
      <c r="D405" s="295"/>
      <c r="E405" s="320"/>
      <c r="F405" s="321"/>
      <c r="G405" s="307"/>
      <c r="H405" s="99"/>
    </row>
    <row r="406" spans="1:8" ht="18.75">
      <c r="A406" s="62" t="s">
        <v>197</v>
      </c>
      <c r="B406" s="70" t="s">
        <v>181</v>
      </c>
      <c r="C406" s="64" t="s">
        <v>936</v>
      </c>
      <c r="D406" s="295"/>
      <c r="E406" s="320"/>
      <c r="F406" s="321"/>
      <c r="G406" s="307"/>
      <c r="H406" s="99"/>
    </row>
    <row r="407" spans="1:8" ht="18.75">
      <c r="A407" s="62" t="s">
        <v>198</v>
      </c>
      <c r="B407" s="70" t="s">
        <v>625</v>
      </c>
      <c r="C407" s="64" t="s">
        <v>936</v>
      </c>
      <c r="D407" s="295"/>
      <c r="E407" s="320"/>
      <c r="F407" s="321"/>
      <c r="G407" s="307"/>
      <c r="H407" s="99"/>
    </row>
    <row r="408" spans="1:8">
      <c r="A408" s="62" t="s">
        <v>199</v>
      </c>
      <c r="B408" s="70" t="s">
        <v>183</v>
      </c>
      <c r="C408" s="64" t="s">
        <v>936</v>
      </c>
      <c r="D408" s="400">
        <f>D69</f>
        <v>47208.332531802771</v>
      </c>
      <c r="E408" s="400">
        <f>E69</f>
        <v>46968.396802924595</v>
      </c>
      <c r="F408" s="295">
        <f t="shared" ref="F408" si="61">E408-D408</f>
        <v>-239.93572887817572</v>
      </c>
      <c r="G408" s="306">
        <f t="shared" ref="G408" si="62">F408/D408*100</f>
        <v>-0.50824868409944057</v>
      </c>
      <c r="H408" s="99"/>
    </row>
    <row r="409" spans="1:8" ht="18.75">
      <c r="A409" s="62" t="s">
        <v>200</v>
      </c>
      <c r="B409" s="70" t="s">
        <v>632</v>
      </c>
      <c r="C409" s="64" t="s">
        <v>936</v>
      </c>
      <c r="D409" s="318"/>
      <c r="E409" s="321"/>
      <c r="F409" s="321"/>
      <c r="G409" s="307"/>
      <c r="H409" s="99"/>
    </row>
    <row r="410" spans="1:8" ht="31.5">
      <c r="A410" s="62" t="s">
        <v>201</v>
      </c>
      <c r="B410" s="70" t="s">
        <v>635</v>
      </c>
      <c r="C410" s="64" t="s">
        <v>936</v>
      </c>
      <c r="D410" s="318"/>
      <c r="E410" s="321"/>
      <c r="F410" s="321"/>
      <c r="G410" s="307"/>
      <c r="H410" s="99"/>
    </row>
    <row r="411" spans="1:8" ht="18.75">
      <c r="A411" s="62" t="s">
        <v>202</v>
      </c>
      <c r="B411" s="71" t="s">
        <v>188</v>
      </c>
      <c r="C411" s="64" t="s">
        <v>936</v>
      </c>
      <c r="D411" s="318"/>
      <c r="E411" s="321"/>
      <c r="F411" s="321"/>
      <c r="G411" s="307"/>
      <c r="H411" s="99"/>
    </row>
    <row r="412" spans="1:8" ht="18.75">
      <c r="A412" s="62" t="s">
        <v>203</v>
      </c>
      <c r="B412" s="100" t="s">
        <v>189</v>
      </c>
      <c r="C412" s="64" t="s">
        <v>936</v>
      </c>
      <c r="D412" s="318"/>
      <c r="E412" s="321"/>
      <c r="F412" s="321"/>
      <c r="G412" s="307"/>
      <c r="H412" s="99"/>
    </row>
    <row r="413" spans="1:8" ht="18.75">
      <c r="A413" s="62" t="s">
        <v>204</v>
      </c>
      <c r="B413" s="68" t="s">
        <v>828</v>
      </c>
      <c r="C413" s="64" t="s">
        <v>936</v>
      </c>
      <c r="D413" s="318"/>
      <c r="E413" s="324"/>
      <c r="F413" s="324"/>
      <c r="G413" s="307"/>
      <c r="H413" s="99"/>
    </row>
    <row r="414" spans="1:8" ht="18.75">
      <c r="A414" s="62" t="s">
        <v>205</v>
      </c>
      <c r="B414" s="68" t="s">
        <v>206</v>
      </c>
      <c r="C414" s="64" t="s">
        <v>936</v>
      </c>
      <c r="D414" s="318"/>
      <c r="E414" s="324"/>
      <c r="F414" s="324"/>
      <c r="G414" s="307"/>
      <c r="H414" s="99"/>
    </row>
    <row r="415" spans="1:8" ht="18.75">
      <c r="A415" s="62" t="s">
        <v>207</v>
      </c>
      <c r="B415" s="70" t="s">
        <v>179</v>
      </c>
      <c r="C415" s="64" t="s">
        <v>936</v>
      </c>
      <c r="D415" s="318"/>
      <c r="E415" s="324"/>
      <c r="F415" s="324"/>
      <c r="G415" s="98"/>
      <c r="H415" s="99"/>
    </row>
    <row r="416" spans="1:8" ht="31.5">
      <c r="A416" s="62" t="s">
        <v>829</v>
      </c>
      <c r="B416" s="70" t="s">
        <v>280</v>
      </c>
      <c r="C416" s="64" t="s">
        <v>936</v>
      </c>
      <c r="D416" s="318"/>
      <c r="E416" s="324"/>
      <c r="F416" s="324"/>
      <c r="G416" s="98"/>
      <c r="H416" s="99"/>
    </row>
    <row r="417" spans="1:10" ht="31.5">
      <c r="A417" s="62" t="s">
        <v>830</v>
      </c>
      <c r="B417" s="70" t="s">
        <v>281</v>
      </c>
      <c r="C417" s="64" t="s">
        <v>936</v>
      </c>
      <c r="D417" s="318"/>
      <c r="E417" s="324"/>
      <c r="F417" s="324"/>
      <c r="G417" s="98"/>
      <c r="H417" s="99"/>
    </row>
    <row r="418" spans="1:10" ht="31.5">
      <c r="A418" s="62" t="s">
        <v>831</v>
      </c>
      <c r="B418" s="70" t="s">
        <v>282</v>
      </c>
      <c r="C418" s="64" t="s">
        <v>936</v>
      </c>
      <c r="D418" s="318"/>
      <c r="E418" s="324"/>
      <c r="F418" s="324"/>
      <c r="G418" s="98"/>
      <c r="H418" s="99"/>
    </row>
    <row r="419" spans="1:10" ht="18.75">
      <c r="A419" s="62" t="s">
        <v>208</v>
      </c>
      <c r="B419" s="70" t="s">
        <v>620</v>
      </c>
      <c r="C419" s="64" t="s">
        <v>936</v>
      </c>
      <c r="D419" s="318"/>
      <c r="E419" s="324"/>
      <c r="F419" s="324"/>
      <c r="G419" s="98"/>
      <c r="H419" s="99"/>
    </row>
    <row r="420" spans="1:10" ht="18.75">
      <c r="A420" s="62" t="s">
        <v>209</v>
      </c>
      <c r="B420" s="70" t="s">
        <v>181</v>
      </c>
      <c r="C420" s="64" t="s">
        <v>936</v>
      </c>
      <c r="D420" s="318"/>
      <c r="E420" s="324"/>
      <c r="F420" s="324"/>
      <c r="G420" s="98"/>
      <c r="H420" s="99"/>
    </row>
    <row r="421" spans="1:10" ht="18.75">
      <c r="A421" s="62" t="s">
        <v>210</v>
      </c>
      <c r="B421" s="70" t="s">
        <v>625</v>
      </c>
      <c r="C421" s="64" t="s">
        <v>936</v>
      </c>
      <c r="D421" s="318"/>
      <c r="E421" s="324"/>
      <c r="F421" s="324"/>
      <c r="G421" s="98"/>
      <c r="H421" s="99"/>
    </row>
    <row r="422" spans="1:10" ht="18.75">
      <c r="A422" s="62" t="s">
        <v>211</v>
      </c>
      <c r="B422" s="70" t="s">
        <v>183</v>
      </c>
      <c r="C422" s="64" t="s">
        <v>936</v>
      </c>
      <c r="D422" s="318"/>
      <c r="E422" s="324"/>
      <c r="F422" s="324"/>
      <c r="G422" s="98"/>
      <c r="H422" s="99"/>
    </row>
    <row r="423" spans="1:10" ht="18.75">
      <c r="A423" s="62" t="s">
        <v>212</v>
      </c>
      <c r="B423" s="70" t="s">
        <v>632</v>
      </c>
      <c r="C423" s="64" t="s">
        <v>936</v>
      </c>
      <c r="D423" s="318"/>
      <c r="E423" s="324"/>
      <c r="F423" s="324"/>
      <c r="G423" s="98"/>
      <c r="H423" s="99"/>
    </row>
    <row r="424" spans="1:10" ht="31.5">
      <c r="A424" s="62" t="s">
        <v>213</v>
      </c>
      <c r="B424" s="70" t="s">
        <v>635</v>
      </c>
      <c r="C424" s="64" t="s">
        <v>936</v>
      </c>
      <c r="D424" s="318"/>
      <c r="E424" s="324"/>
      <c r="F424" s="324"/>
      <c r="G424" s="98"/>
      <c r="H424" s="99"/>
    </row>
    <row r="425" spans="1:10" ht="18.75">
      <c r="A425" s="62" t="s">
        <v>214</v>
      </c>
      <c r="B425" s="100" t="s">
        <v>188</v>
      </c>
      <c r="C425" s="64" t="s">
        <v>936</v>
      </c>
      <c r="D425" s="318"/>
      <c r="E425" s="324"/>
      <c r="F425" s="324"/>
      <c r="G425" s="98"/>
      <c r="H425" s="99"/>
    </row>
    <row r="426" spans="1:10" ht="18.75">
      <c r="A426" s="62" t="s">
        <v>215</v>
      </c>
      <c r="B426" s="100" t="s">
        <v>189</v>
      </c>
      <c r="C426" s="64" t="s">
        <v>936</v>
      </c>
      <c r="D426" s="318"/>
      <c r="E426" s="324"/>
      <c r="F426" s="324"/>
      <c r="G426" s="98"/>
      <c r="H426" s="99"/>
    </row>
    <row r="427" spans="1:10" ht="18.75">
      <c r="A427" s="62" t="s">
        <v>216</v>
      </c>
      <c r="B427" s="69" t="s">
        <v>832</v>
      </c>
      <c r="C427" s="64" t="s">
        <v>936</v>
      </c>
      <c r="D427" s="318"/>
      <c r="E427" s="324"/>
      <c r="F427" s="324"/>
      <c r="G427" s="101"/>
      <c r="H427" s="99"/>
    </row>
    <row r="428" spans="1:10" ht="18.75">
      <c r="A428" s="62" t="s">
        <v>217</v>
      </c>
      <c r="B428" s="69" t="s">
        <v>833</v>
      </c>
      <c r="C428" s="64" t="s">
        <v>936</v>
      </c>
      <c r="D428" s="65"/>
      <c r="E428" s="97"/>
      <c r="F428" s="97"/>
      <c r="G428" s="98"/>
      <c r="H428" s="99"/>
    </row>
    <row r="429" spans="1:10" ht="18.75">
      <c r="A429" s="62" t="s">
        <v>218</v>
      </c>
      <c r="B429" s="68" t="s">
        <v>834</v>
      </c>
      <c r="C429" s="64" t="s">
        <v>936</v>
      </c>
      <c r="D429" s="65"/>
      <c r="E429" s="97"/>
      <c r="F429" s="97"/>
      <c r="G429" s="98"/>
      <c r="H429" s="99"/>
      <c r="I429" s="102"/>
      <c r="J429" s="103"/>
    </row>
    <row r="430" spans="1:10" ht="18.75">
      <c r="A430" s="62" t="s">
        <v>219</v>
      </c>
      <c r="B430" s="68" t="s">
        <v>220</v>
      </c>
      <c r="C430" s="64" t="s">
        <v>936</v>
      </c>
      <c r="D430" s="65"/>
      <c r="E430" s="97"/>
      <c r="F430" s="97"/>
      <c r="G430" s="98"/>
      <c r="H430" s="99"/>
      <c r="I430" s="104"/>
    </row>
    <row r="431" spans="1:10" ht="18.75">
      <c r="A431" s="62" t="s">
        <v>221</v>
      </c>
      <c r="B431" s="96" t="s">
        <v>222</v>
      </c>
      <c r="C431" s="64" t="s">
        <v>936</v>
      </c>
      <c r="D431" s="65"/>
      <c r="E431" s="97"/>
      <c r="F431" s="97"/>
      <c r="G431" s="98"/>
      <c r="H431" s="99"/>
    </row>
    <row r="432" spans="1:10" ht="18.75">
      <c r="A432" s="62" t="s">
        <v>223</v>
      </c>
      <c r="B432" s="69" t="s">
        <v>224</v>
      </c>
      <c r="C432" s="64" t="s">
        <v>936</v>
      </c>
      <c r="D432" s="65"/>
      <c r="E432" s="97"/>
      <c r="F432" s="97"/>
      <c r="G432" s="98"/>
      <c r="H432" s="99"/>
    </row>
    <row r="433" spans="1:8" ht="18.75">
      <c r="A433" s="62" t="s">
        <v>225</v>
      </c>
      <c r="B433" s="69" t="s">
        <v>226</v>
      </c>
      <c r="C433" s="64" t="s">
        <v>936</v>
      </c>
      <c r="D433" s="65"/>
      <c r="E433" s="97"/>
      <c r="F433" s="97"/>
      <c r="G433" s="98"/>
      <c r="H433" s="99"/>
    </row>
    <row r="434" spans="1:8" ht="18.75">
      <c r="A434" s="62" t="s">
        <v>227</v>
      </c>
      <c r="B434" s="69" t="s">
        <v>835</v>
      </c>
      <c r="C434" s="64" t="s">
        <v>936</v>
      </c>
      <c r="D434" s="65"/>
      <c r="E434" s="97"/>
      <c r="F434" s="97"/>
      <c r="G434" s="98"/>
      <c r="H434" s="99"/>
    </row>
    <row r="435" spans="1:8" ht="18.75">
      <c r="A435" s="62" t="s">
        <v>228</v>
      </c>
      <c r="B435" s="69" t="s">
        <v>229</v>
      </c>
      <c r="C435" s="64" t="s">
        <v>936</v>
      </c>
      <c r="D435" s="65"/>
      <c r="E435" s="97"/>
      <c r="F435" s="97"/>
      <c r="G435" s="98"/>
      <c r="H435" s="99"/>
    </row>
    <row r="436" spans="1:8" ht="18.75">
      <c r="A436" s="62" t="s">
        <v>230</v>
      </c>
      <c r="B436" s="69" t="s">
        <v>231</v>
      </c>
      <c r="C436" s="64" t="s">
        <v>936</v>
      </c>
      <c r="D436" s="65"/>
      <c r="E436" s="97"/>
      <c r="F436" s="97"/>
      <c r="G436" s="98"/>
      <c r="H436" s="99"/>
    </row>
    <row r="437" spans="1:8" ht="18.75">
      <c r="A437" s="62" t="s">
        <v>232</v>
      </c>
      <c r="B437" s="68" t="s">
        <v>233</v>
      </c>
      <c r="C437" s="64" t="s">
        <v>936</v>
      </c>
      <c r="D437" s="65"/>
      <c r="E437" s="97"/>
      <c r="F437" s="97"/>
      <c r="G437" s="98"/>
      <c r="H437" s="99"/>
    </row>
    <row r="438" spans="1:8" ht="31.5">
      <c r="A438" s="62" t="s">
        <v>234</v>
      </c>
      <c r="B438" s="70" t="s">
        <v>235</v>
      </c>
      <c r="C438" s="64" t="s">
        <v>936</v>
      </c>
      <c r="D438" s="65"/>
      <c r="E438" s="105"/>
      <c r="F438" s="105"/>
      <c r="G438" s="98"/>
      <c r="H438" s="99"/>
    </row>
    <row r="439" spans="1:8" ht="18.75">
      <c r="A439" s="62" t="s">
        <v>236</v>
      </c>
      <c r="B439" s="68" t="s">
        <v>237</v>
      </c>
      <c r="C439" s="64" t="s">
        <v>936</v>
      </c>
      <c r="D439" s="65"/>
      <c r="E439" s="105"/>
      <c r="F439" s="105"/>
      <c r="G439" s="98"/>
      <c r="H439" s="99"/>
    </row>
    <row r="440" spans="1:8" ht="31.5">
      <c r="A440" s="62" t="s">
        <v>238</v>
      </c>
      <c r="B440" s="70" t="s">
        <v>239</v>
      </c>
      <c r="C440" s="64" t="s">
        <v>936</v>
      </c>
      <c r="D440" s="65"/>
      <c r="E440" s="105"/>
      <c r="F440" s="105"/>
      <c r="G440" s="98"/>
      <c r="H440" s="99"/>
    </row>
    <row r="441" spans="1:8" ht="18.75">
      <c r="A441" s="62" t="s">
        <v>240</v>
      </c>
      <c r="B441" s="69" t="s">
        <v>241</v>
      </c>
      <c r="C441" s="64" t="s">
        <v>936</v>
      </c>
      <c r="D441" s="65"/>
      <c r="E441" s="97"/>
      <c r="F441" s="97"/>
      <c r="G441" s="98"/>
      <c r="H441" s="99"/>
    </row>
    <row r="442" spans="1:8" ht="19.5" thickBot="1">
      <c r="A442" s="72" t="s">
        <v>242</v>
      </c>
      <c r="B442" s="106" t="s">
        <v>243</v>
      </c>
      <c r="C442" s="64" t="s">
        <v>936</v>
      </c>
      <c r="D442" s="74"/>
      <c r="E442" s="107"/>
      <c r="F442" s="107"/>
      <c r="G442" s="108"/>
      <c r="H442" s="109"/>
    </row>
    <row r="443" spans="1:8">
      <c r="A443" s="59" t="s">
        <v>357</v>
      </c>
      <c r="B443" s="60" t="s">
        <v>350</v>
      </c>
      <c r="C443" s="110" t="s">
        <v>448</v>
      </c>
      <c r="D443" s="111"/>
      <c r="E443" s="228"/>
      <c r="F443" s="228"/>
      <c r="G443" s="112"/>
      <c r="H443" s="113"/>
    </row>
    <row r="444" spans="1:8" ht="47.25">
      <c r="A444" s="114" t="s">
        <v>836</v>
      </c>
      <c r="B444" s="69" t="s">
        <v>837</v>
      </c>
      <c r="C444" s="64" t="s">
        <v>936</v>
      </c>
      <c r="D444" s="74"/>
      <c r="E444" s="115"/>
      <c r="F444" s="115"/>
      <c r="G444" s="116"/>
      <c r="H444" s="117"/>
    </row>
    <row r="445" spans="1:8">
      <c r="A445" s="114" t="s">
        <v>360</v>
      </c>
      <c r="B445" s="68" t="s">
        <v>838</v>
      </c>
      <c r="C445" s="64" t="s">
        <v>936</v>
      </c>
      <c r="D445" s="74"/>
      <c r="E445" s="115"/>
      <c r="F445" s="115"/>
      <c r="G445" s="116"/>
      <c r="H445" s="117"/>
    </row>
    <row r="446" spans="1:8" ht="21" customHeight="1">
      <c r="A446" s="114" t="s">
        <v>361</v>
      </c>
      <c r="B446" s="68" t="s">
        <v>839</v>
      </c>
      <c r="C446" s="64" t="s">
        <v>936</v>
      </c>
      <c r="D446" s="74"/>
      <c r="E446" s="115"/>
      <c r="F446" s="115"/>
      <c r="G446" s="116"/>
      <c r="H446" s="117"/>
    </row>
    <row r="447" spans="1:8">
      <c r="A447" s="114" t="s">
        <v>362</v>
      </c>
      <c r="B447" s="68" t="s">
        <v>840</v>
      </c>
      <c r="C447" s="64" t="s">
        <v>936</v>
      </c>
      <c r="D447" s="74"/>
      <c r="E447" s="115"/>
      <c r="F447" s="115"/>
      <c r="G447" s="116"/>
      <c r="H447" s="117"/>
    </row>
    <row r="448" spans="1:8" ht="31.5">
      <c r="A448" s="114" t="s">
        <v>363</v>
      </c>
      <c r="B448" s="69" t="s">
        <v>841</v>
      </c>
      <c r="C448" s="90" t="s">
        <v>448</v>
      </c>
      <c r="D448" s="118"/>
      <c r="E448" s="115"/>
      <c r="F448" s="115"/>
      <c r="G448" s="116"/>
      <c r="H448" s="117"/>
    </row>
    <row r="449" spans="1:8">
      <c r="A449" s="114" t="s">
        <v>842</v>
      </c>
      <c r="B449" s="68" t="s">
        <v>843</v>
      </c>
      <c r="C449" s="64" t="s">
        <v>936</v>
      </c>
      <c r="D449" s="74"/>
      <c r="E449" s="115"/>
      <c r="F449" s="115"/>
      <c r="G449" s="116"/>
      <c r="H449" s="117"/>
    </row>
    <row r="450" spans="1:8">
      <c r="A450" s="114" t="s">
        <v>844</v>
      </c>
      <c r="B450" s="68" t="s">
        <v>845</v>
      </c>
      <c r="C450" s="64" t="s">
        <v>936</v>
      </c>
      <c r="D450" s="74"/>
      <c r="E450" s="115"/>
      <c r="F450" s="115"/>
      <c r="G450" s="116"/>
      <c r="H450" s="117"/>
    </row>
    <row r="451" spans="1:8" ht="16.5" thickBot="1">
      <c r="A451" s="119" t="s">
        <v>846</v>
      </c>
      <c r="B451" s="120" t="s">
        <v>847</v>
      </c>
      <c r="C451" s="78" t="s">
        <v>936</v>
      </c>
      <c r="D451" s="79"/>
      <c r="E451" s="121"/>
      <c r="F451" s="121"/>
      <c r="G451" s="122"/>
      <c r="H451" s="123"/>
    </row>
    <row r="452" spans="1:8">
      <c r="A452" s="124"/>
      <c r="B452" s="125"/>
      <c r="C452" s="126"/>
      <c r="D452" s="126"/>
      <c r="E452" s="127"/>
      <c r="F452" s="127"/>
      <c r="G452" s="128"/>
      <c r="H452" s="128"/>
    </row>
    <row r="453" spans="1:8">
      <c r="A453" s="124"/>
      <c r="B453" s="125"/>
      <c r="C453" s="126"/>
      <c r="D453" s="126"/>
      <c r="E453" s="127"/>
      <c r="F453" s="127"/>
      <c r="G453" s="128"/>
      <c r="H453" s="128"/>
    </row>
    <row r="454" spans="1:8">
      <c r="A454" s="209" t="s">
        <v>848</v>
      </c>
      <c r="B454" s="125"/>
      <c r="C454" s="126"/>
      <c r="D454" s="126"/>
      <c r="E454" s="127"/>
      <c r="F454" s="127"/>
      <c r="G454" s="128"/>
      <c r="H454" s="128"/>
    </row>
    <row r="455" spans="1:8">
      <c r="A455" s="545" t="s">
        <v>849</v>
      </c>
      <c r="B455" s="545"/>
      <c r="C455" s="545"/>
      <c r="D455" s="545"/>
      <c r="E455" s="545"/>
      <c r="F455" s="545"/>
      <c r="G455" s="545"/>
      <c r="H455" s="545"/>
    </row>
    <row r="456" spans="1:8">
      <c r="A456" s="545" t="s">
        <v>850</v>
      </c>
      <c r="B456" s="545"/>
      <c r="C456" s="545"/>
      <c r="D456" s="545"/>
      <c r="E456" s="545"/>
      <c r="F456" s="545"/>
      <c r="G456" s="545"/>
      <c r="H456" s="545"/>
    </row>
    <row r="457" spans="1:8" ht="18" customHeight="1">
      <c r="A457" s="545" t="s">
        <v>851</v>
      </c>
      <c r="B457" s="545"/>
      <c r="C457" s="545"/>
      <c r="D457" s="545"/>
      <c r="E457" s="545"/>
      <c r="F457" s="545"/>
      <c r="G457" s="545"/>
      <c r="H457" s="545"/>
    </row>
    <row r="458" spans="1:8" ht="30.75" customHeight="1">
      <c r="A458" s="525" t="s">
        <v>852</v>
      </c>
      <c r="B458" s="525"/>
      <c r="C458" s="525"/>
      <c r="D458" s="525"/>
      <c r="E458" s="525"/>
      <c r="F458" s="525"/>
      <c r="G458" s="525"/>
      <c r="H458" s="525"/>
    </row>
    <row r="459" spans="1:8">
      <c r="A459" s="537" t="s">
        <v>853</v>
      </c>
      <c r="B459" s="537"/>
      <c r="C459" s="537"/>
      <c r="D459" s="537"/>
      <c r="E459" s="537"/>
      <c r="F459" s="537"/>
      <c r="G459" s="537"/>
      <c r="H459" s="537"/>
    </row>
    <row r="461" spans="1:8" ht="18.75">
      <c r="B461" s="309" t="s">
        <v>1031</v>
      </c>
      <c r="C461" s="316"/>
      <c r="D461" s="316"/>
      <c r="E461" s="316"/>
      <c r="F461" s="316"/>
      <c r="G461" s="316"/>
      <c r="H461" s="316"/>
    </row>
    <row r="462" spans="1:8" ht="18.75">
      <c r="B462" s="316"/>
      <c r="C462" s="316"/>
      <c r="D462" s="316"/>
      <c r="E462" s="316"/>
      <c r="F462" s="316"/>
      <c r="G462" s="316"/>
      <c r="H462" s="316"/>
    </row>
  </sheetData>
  <customSheetViews>
    <customSheetView guid="{500C2F4F-1743-499A-A051-20565DBF52B2}" scale="90" showPageBreaks="1" printArea="1" view="pageBreakPreview">
      <selection activeCell="F13" sqref="F13"/>
      <pageMargins left="0.78740157480314965" right="0.39370078740157483" top="0.78740157480314965" bottom="0.78740157480314965" header="0.31496062992125984" footer="0.31496062992125984"/>
      <pageSetup paperSize="9" scale="80" fitToHeight="5" orientation="landscape" r:id="rId1"/>
    </customSheetView>
  </customSheetViews>
  <mergeCells count="27">
    <mergeCell ref="A6:H7"/>
    <mergeCell ref="A12:B12"/>
    <mergeCell ref="A15:H15"/>
    <mergeCell ref="A17:H17"/>
    <mergeCell ref="A21:H21"/>
    <mergeCell ref="H18:H19"/>
    <mergeCell ref="A18:A19"/>
    <mergeCell ref="B18:B19"/>
    <mergeCell ref="C18:C19"/>
    <mergeCell ref="D18:E18"/>
    <mergeCell ref="F18:G18"/>
    <mergeCell ref="A13:H13"/>
    <mergeCell ref="A166:H166"/>
    <mergeCell ref="A318:H318"/>
    <mergeCell ref="A368:H369"/>
    <mergeCell ref="A458:H458"/>
    <mergeCell ref="A459:H459"/>
    <mergeCell ref="H370:H371"/>
    <mergeCell ref="A373:B373"/>
    <mergeCell ref="A455:H455"/>
    <mergeCell ref="A456:H456"/>
    <mergeCell ref="A457:H457"/>
    <mergeCell ref="A370:A371"/>
    <mergeCell ref="B370:B371"/>
    <mergeCell ref="C370:C371"/>
    <mergeCell ref="D370:E370"/>
    <mergeCell ref="F370:G370"/>
  </mergeCells>
  <pageMargins left="0.78740157480314965" right="0.39370078740157483" top="0.78740157480314965" bottom="0.78740157480314965" header="0.31496062992125984" footer="0.31496062992125984"/>
  <pageSetup paperSize="9" scale="70" fitToHeight="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B52"/>
  <sheetViews>
    <sheetView view="pageBreakPreview" topLeftCell="A13" zoomScale="80" zoomScaleSheetLayoutView="80" workbookViewId="0">
      <selection activeCell="J46" sqref="J46"/>
    </sheetView>
  </sheetViews>
  <sheetFormatPr defaultColWidth="9" defaultRowHeight="15.75"/>
  <cols>
    <col min="1" max="1" width="10.5" style="6" customWidth="1"/>
    <col min="2" max="2" width="34" style="6" customWidth="1"/>
    <col min="3" max="3" width="17" style="6" customWidth="1"/>
    <col min="4" max="4" width="17.625" style="6" customWidth="1"/>
    <col min="5" max="5" width="17.125" style="6" customWidth="1"/>
    <col min="6" max="6" width="10.125" style="6" customWidth="1"/>
    <col min="7" max="7" width="6.625" style="6" customWidth="1"/>
    <col min="8" max="8" width="7.375" style="6" customWidth="1"/>
    <col min="9" max="9" width="6.625" style="6" customWidth="1"/>
    <col min="10" max="10" width="6.375" style="6" customWidth="1"/>
    <col min="11" max="11" width="8.75" style="6" customWidth="1"/>
    <col min="12" max="12" width="6" style="6" customWidth="1"/>
    <col min="13" max="13" width="17.125" style="6" customWidth="1"/>
    <col min="14" max="14" width="9.125" style="6" customWidth="1"/>
    <col min="15" max="15" width="5.5" style="6" customWidth="1"/>
    <col min="16" max="16" width="6.5" style="6" customWidth="1"/>
    <col min="17" max="17" width="6.125" style="6" customWidth="1"/>
    <col min="18" max="18" width="8.75" style="6" customWidth="1"/>
    <col min="19" max="19" width="8.125" style="6" customWidth="1"/>
    <col min="20" max="20" width="5.625" style="6" customWidth="1"/>
    <col min="21" max="21" width="13" style="6" customWidth="1"/>
    <col min="22" max="22" width="6.375" style="6" customWidth="1"/>
    <col min="23" max="23" width="14.125" style="6" customWidth="1"/>
    <col min="24" max="24" width="8.25" style="6" customWidth="1"/>
    <col min="25" max="25" width="30" style="6" customWidth="1"/>
    <col min="26" max="16384" width="9" style="6"/>
  </cols>
  <sheetData>
    <row r="1" spans="1:54" ht="18.7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11"/>
      <c r="Y1" s="23" t="s">
        <v>59</v>
      </c>
      <c r="AA1" s="2"/>
    </row>
    <row r="2" spans="1:54" ht="18.7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11"/>
      <c r="Y2" s="30" t="s">
        <v>0</v>
      </c>
      <c r="AA2" s="2"/>
    </row>
    <row r="3" spans="1:54" ht="18.7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1"/>
      <c r="Y3" s="30" t="s">
        <v>925</v>
      </c>
      <c r="AA3" s="2"/>
    </row>
    <row r="4" spans="1:54" s="9" customFormat="1" ht="18.75">
      <c r="A4" s="444" t="s">
        <v>866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169"/>
      <c r="AA4" s="169"/>
      <c r="AB4" s="169"/>
      <c r="AC4" s="169"/>
    </row>
    <row r="5" spans="1:54" s="9" customFormat="1" ht="18.75">
      <c r="A5" s="433" t="s">
        <v>1037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158"/>
      <c r="AA5" s="158"/>
      <c r="AB5" s="158"/>
      <c r="AC5" s="158"/>
      <c r="AD5" s="158"/>
    </row>
    <row r="6" spans="1:54" s="9" customFormat="1" ht="18.7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367"/>
      <c r="M6" s="159"/>
      <c r="N6" s="159"/>
      <c r="O6" s="159"/>
      <c r="P6" s="159"/>
      <c r="Q6" s="159"/>
      <c r="R6" s="159"/>
      <c r="S6" s="159"/>
      <c r="T6" s="367"/>
      <c r="U6" s="159"/>
      <c r="V6" s="159"/>
      <c r="W6" s="159"/>
      <c r="X6" s="159"/>
      <c r="Y6" s="159"/>
      <c r="Z6" s="159"/>
      <c r="AA6" s="159"/>
      <c r="AB6" s="159"/>
      <c r="AC6" s="159"/>
    </row>
    <row r="7" spans="1:54" s="9" customFormat="1" ht="18" customHeight="1">
      <c r="A7" s="434" t="str">
        <f>'1Ф'!A7:AC7</f>
        <v>Отчет о реализации инвестиционной программы  филиала "Брянскэнергосбыт" ООО "Газпром энергосбыт Брянск"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158"/>
      <c r="AA7" s="158"/>
      <c r="AB7" s="158"/>
      <c r="AC7" s="158"/>
    </row>
    <row r="8" spans="1:54">
      <c r="A8" s="436"/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36"/>
      <c r="W8" s="436"/>
      <c r="X8" s="436"/>
      <c r="Y8" s="436"/>
      <c r="Z8" s="24"/>
      <c r="AA8" s="24"/>
      <c r="AB8" s="24"/>
      <c r="AC8" s="24"/>
    </row>
    <row r="9" spans="1:54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368"/>
      <c r="M9" s="143"/>
      <c r="N9" s="143"/>
      <c r="O9" s="143"/>
      <c r="P9" s="143"/>
      <c r="Q9" s="143"/>
      <c r="R9" s="143"/>
      <c r="S9" s="143"/>
      <c r="T9" s="368"/>
      <c r="U9" s="143"/>
      <c r="V9" s="143"/>
      <c r="W9" s="143"/>
      <c r="X9" s="143"/>
      <c r="Y9" s="143"/>
      <c r="Z9" s="143"/>
      <c r="AA9" s="143"/>
      <c r="AB9" s="143"/>
      <c r="AC9" s="143"/>
    </row>
    <row r="10" spans="1:54" ht="18.75">
      <c r="A10" s="434" t="str">
        <f>'1Ф'!A10:AC10</f>
        <v>Год раскрытия информации: 2025 год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170"/>
      <c r="AA10" s="170"/>
      <c r="AB10" s="170"/>
      <c r="AC10" s="170"/>
    </row>
    <row r="11" spans="1:54" ht="18.75">
      <c r="AC11" s="30"/>
    </row>
    <row r="12" spans="1:54" ht="18.75">
      <c r="A12" s="434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171"/>
      <c r="AA12" s="171"/>
      <c r="AB12" s="171"/>
      <c r="AC12" s="171"/>
    </row>
    <row r="13" spans="1:54">
      <c r="A13" s="436"/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  <c r="W13" s="436"/>
      <c r="X13" s="436"/>
      <c r="Y13" s="436"/>
      <c r="Z13" s="24"/>
      <c r="AA13" s="24"/>
      <c r="AB13" s="24"/>
      <c r="AC13" s="24"/>
    </row>
    <row r="14" spans="1:54" ht="15.75" customHeight="1">
      <c r="A14" s="478"/>
      <c r="B14" s="478"/>
      <c r="C14" s="478"/>
      <c r="D14" s="478"/>
      <c r="E14" s="478"/>
      <c r="F14" s="478"/>
      <c r="G14" s="478"/>
      <c r="H14" s="478"/>
      <c r="I14" s="478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8"/>
      <c r="V14" s="478"/>
      <c r="W14" s="478"/>
      <c r="X14" s="478"/>
      <c r="Y14" s="478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9"/>
      <c r="AW14" s="9"/>
      <c r="AX14" s="9"/>
      <c r="AY14" s="9"/>
      <c r="AZ14" s="9"/>
    </row>
    <row r="15" spans="1:54" ht="53.25" customHeight="1">
      <c r="A15" s="471" t="s">
        <v>72</v>
      </c>
      <c r="B15" s="474" t="s">
        <v>20</v>
      </c>
      <c r="C15" s="474" t="s">
        <v>5</v>
      </c>
      <c r="D15" s="471" t="s">
        <v>934</v>
      </c>
      <c r="E15" s="479" t="s">
        <v>1048</v>
      </c>
      <c r="F15" s="480"/>
      <c r="G15" s="480"/>
      <c r="H15" s="480"/>
      <c r="I15" s="480"/>
      <c r="J15" s="480"/>
      <c r="K15" s="480"/>
      <c r="L15" s="480"/>
      <c r="M15" s="480"/>
      <c r="N15" s="480"/>
      <c r="O15" s="480"/>
      <c r="P15" s="480"/>
      <c r="Q15" s="480"/>
      <c r="R15" s="480"/>
      <c r="S15" s="480"/>
      <c r="T15" s="481"/>
      <c r="U15" s="435" t="s">
        <v>1049</v>
      </c>
      <c r="V15" s="435"/>
      <c r="W15" s="435"/>
      <c r="X15" s="435"/>
      <c r="Y15" s="477" t="s">
        <v>7</v>
      </c>
      <c r="Z15" s="173"/>
      <c r="AA15" s="173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</row>
    <row r="16" spans="1:54" ht="13.5" customHeight="1">
      <c r="A16" s="472"/>
      <c r="B16" s="475"/>
      <c r="C16" s="475"/>
      <c r="D16" s="472"/>
      <c r="E16" s="482" t="s">
        <v>9</v>
      </c>
      <c r="F16" s="483"/>
      <c r="G16" s="483"/>
      <c r="H16" s="483"/>
      <c r="I16" s="483"/>
      <c r="J16" s="483"/>
      <c r="K16" s="483"/>
      <c r="L16" s="484"/>
      <c r="M16" s="482" t="s">
        <v>10</v>
      </c>
      <c r="N16" s="483"/>
      <c r="O16" s="483"/>
      <c r="P16" s="483"/>
      <c r="Q16" s="483"/>
      <c r="R16" s="483"/>
      <c r="S16" s="483"/>
      <c r="T16" s="484"/>
      <c r="U16" s="435"/>
      <c r="V16" s="435"/>
      <c r="W16" s="435"/>
      <c r="X16" s="435"/>
      <c r="Y16" s="477"/>
      <c r="Z16" s="173"/>
      <c r="AA16" s="173"/>
      <c r="AB16" s="174"/>
      <c r="AC16" s="174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</row>
    <row r="17" spans="1:54" ht="13.5" customHeight="1">
      <c r="A17" s="472"/>
      <c r="B17" s="475"/>
      <c r="C17" s="475"/>
      <c r="D17" s="472"/>
      <c r="E17" s="485"/>
      <c r="F17" s="486"/>
      <c r="G17" s="486"/>
      <c r="H17" s="486"/>
      <c r="I17" s="486"/>
      <c r="J17" s="486"/>
      <c r="K17" s="486"/>
      <c r="L17" s="487"/>
      <c r="M17" s="485"/>
      <c r="N17" s="486"/>
      <c r="O17" s="486"/>
      <c r="P17" s="486"/>
      <c r="Q17" s="486"/>
      <c r="R17" s="486"/>
      <c r="S17" s="486"/>
      <c r="T17" s="487"/>
      <c r="U17" s="435"/>
      <c r="V17" s="435"/>
      <c r="W17" s="435"/>
      <c r="X17" s="435"/>
      <c r="Y17" s="477"/>
      <c r="Z17" s="173"/>
      <c r="AA17" s="173"/>
      <c r="AB17" s="174"/>
      <c r="AC17" s="174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</row>
    <row r="18" spans="1:54" ht="43.5" customHeight="1">
      <c r="A18" s="472"/>
      <c r="B18" s="475"/>
      <c r="C18" s="475"/>
      <c r="D18" s="472"/>
      <c r="E18" s="175" t="s">
        <v>22</v>
      </c>
      <c r="F18" s="479" t="s">
        <v>21</v>
      </c>
      <c r="G18" s="480"/>
      <c r="H18" s="480"/>
      <c r="I18" s="480"/>
      <c r="J18" s="480"/>
      <c r="K18" s="480"/>
      <c r="L18" s="481"/>
      <c r="M18" s="175" t="s">
        <v>22</v>
      </c>
      <c r="N18" s="479" t="s">
        <v>21</v>
      </c>
      <c r="O18" s="480"/>
      <c r="P18" s="480"/>
      <c r="Q18" s="480"/>
      <c r="R18" s="480"/>
      <c r="S18" s="480"/>
      <c r="T18" s="481"/>
      <c r="U18" s="460" t="s">
        <v>22</v>
      </c>
      <c r="V18" s="461"/>
      <c r="W18" s="460" t="s">
        <v>21</v>
      </c>
      <c r="X18" s="461"/>
      <c r="Y18" s="477"/>
      <c r="Z18" s="173"/>
      <c r="AA18" s="173"/>
      <c r="AB18" s="174"/>
      <c r="AC18" s="174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</row>
    <row r="19" spans="1:54" ht="71.25" customHeight="1">
      <c r="A19" s="473"/>
      <c r="B19" s="476"/>
      <c r="C19" s="476"/>
      <c r="D19" s="473"/>
      <c r="E19" s="194" t="s">
        <v>933</v>
      </c>
      <c r="F19" s="194" t="s">
        <v>933</v>
      </c>
      <c r="G19" s="45" t="s">
        <v>2</v>
      </c>
      <c r="H19" s="45" t="s">
        <v>3</v>
      </c>
      <c r="I19" s="45" t="s">
        <v>55</v>
      </c>
      <c r="J19" s="45" t="s">
        <v>1001</v>
      </c>
      <c r="K19" s="45" t="s">
        <v>1002</v>
      </c>
      <c r="L19" s="45" t="s">
        <v>1011</v>
      </c>
      <c r="M19" s="194" t="s">
        <v>933</v>
      </c>
      <c r="N19" s="194" t="s">
        <v>933</v>
      </c>
      <c r="O19" s="45" t="s">
        <v>2</v>
      </c>
      <c r="P19" s="45" t="s">
        <v>3</v>
      </c>
      <c r="Q19" s="45" t="s">
        <v>55</v>
      </c>
      <c r="R19" s="45" t="s">
        <v>1001</v>
      </c>
      <c r="S19" s="45" t="s">
        <v>1002</v>
      </c>
      <c r="T19" s="377" t="s">
        <v>1011</v>
      </c>
      <c r="U19" s="192" t="s">
        <v>935</v>
      </c>
      <c r="V19" s="176" t="s">
        <v>168</v>
      </c>
      <c r="W19" s="192" t="s">
        <v>935</v>
      </c>
      <c r="X19" s="176" t="s">
        <v>168</v>
      </c>
      <c r="Y19" s="477"/>
      <c r="Z19" s="173"/>
      <c r="AA19" s="173"/>
      <c r="AB19" s="174"/>
      <c r="AC19" s="174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</row>
    <row r="20" spans="1:54">
      <c r="A20" s="177">
        <v>1</v>
      </c>
      <c r="B20" s="177">
        <v>2</v>
      </c>
      <c r="C20" s="177">
        <v>3</v>
      </c>
      <c r="D20" s="178">
        <v>4</v>
      </c>
      <c r="E20" s="177">
        <v>5</v>
      </c>
      <c r="F20" s="177">
        <f t="shared" ref="F20:Y20" si="0">E20+1</f>
        <v>6</v>
      </c>
      <c r="G20" s="177">
        <f t="shared" si="0"/>
        <v>7</v>
      </c>
      <c r="H20" s="177">
        <f t="shared" si="0"/>
        <v>8</v>
      </c>
      <c r="I20" s="177">
        <f t="shared" si="0"/>
        <v>9</v>
      </c>
      <c r="J20" s="177">
        <f t="shared" si="0"/>
        <v>10</v>
      </c>
      <c r="K20" s="177">
        <f t="shared" si="0"/>
        <v>11</v>
      </c>
      <c r="L20" s="372">
        <v>12</v>
      </c>
      <c r="M20" s="177">
        <v>13</v>
      </c>
      <c r="N20" s="177">
        <v>14</v>
      </c>
      <c r="O20" s="177">
        <f t="shared" si="0"/>
        <v>15</v>
      </c>
      <c r="P20" s="177">
        <f t="shared" si="0"/>
        <v>16</v>
      </c>
      <c r="Q20" s="177">
        <f t="shared" si="0"/>
        <v>17</v>
      </c>
      <c r="R20" s="177">
        <f t="shared" si="0"/>
        <v>18</v>
      </c>
      <c r="S20" s="177">
        <f t="shared" si="0"/>
        <v>19</v>
      </c>
      <c r="T20" s="372">
        <v>20</v>
      </c>
      <c r="U20" s="177">
        <v>21</v>
      </c>
      <c r="V20" s="177">
        <f t="shared" si="0"/>
        <v>22</v>
      </c>
      <c r="W20" s="177">
        <f t="shared" si="0"/>
        <v>23</v>
      </c>
      <c r="X20" s="177">
        <f t="shared" si="0"/>
        <v>24</v>
      </c>
      <c r="Y20" s="177">
        <f t="shared" si="0"/>
        <v>25</v>
      </c>
      <c r="Z20" s="173"/>
      <c r="AA20" s="173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</row>
    <row r="21" spans="1:54" ht="31.5">
      <c r="A21" s="239"/>
      <c r="B21" s="240" t="s">
        <v>170</v>
      </c>
      <c r="C21" s="241" t="s">
        <v>945</v>
      </c>
      <c r="D21" s="241" t="s">
        <v>945</v>
      </c>
      <c r="E21" s="247" t="str">
        <f t="shared" ref="E21:K21" si="1">E27</f>
        <v>нд</v>
      </c>
      <c r="F21" s="247">
        <f t="shared" si="1"/>
        <v>146.34</v>
      </c>
      <c r="G21" s="247" t="str">
        <f t="shared" si="1"/>
        <v>нд</v>
      </c>
      <c r="H21" s="247" t="str">
        <f t="shared" si="1"/>
        <v>нд</v>
      </c>
      <c r="I21" s="247" t="str">
        <f t="shared" si="1"/>
        <v>нд</v>
      </c>
      <c r="J21" s="241">
        <f t="shared" si="1"/>
        <v>887</v>
      </c>
      <c r="K21" s="362">
        <f t="shared" si="1"/>
        <v>31</v>
      </c>
      <c r="L21" s="362">
        <f>L27</f>
        <v>1</v>
      </c>
      <c r="M21" s="247" t="str">
        <f t="shared" ref="M21:U21" si="2">M27</f>
        <v>нд</v>
      </c>
      <c r="N21" s="247">
        <f t="shared" si="2"/>
        <v>0</v>
      </c>
      <c r="O21" s="247" t="str">
        <f t="shared" si="2"/>
        <v>нд</v>
      </c>
      <c r="P21" s="247" t="str">
        <f t="shared" si="2"/>
        <v>нд</v>
      </c>
      <c r="Q21" s="247" t="str">
        <f t="shared" si="2"/>
        <v>нд</v>
      </c>
      <c r="R21" s="241">
        <f t="shared" si="2"/>
        <v>0</v>
      </c>
      <c r="S21" s="241">
        <f t="shared" si="2"/>
        <v>0</v>
      </c>
      <c r="T21" s="241">
        <f>T27</f>
        <v>0</v>
      </c>
      <c r="U21" s="247" t="str">
        <f t="shared" si="2"/>
        <v>нд</v>
      </c>
      <c r="V21" s="241" t="str">
        <f>V27</f>
        <v>нд</v>
      </c>
      <c r="W21" s="247">
        <f>W27</f>
        <v>-146.34</v>
      </c>
      <c r="X21" s="353">
        <f>X27</f>
        <v>-1</v>
      </c>
      <c r="Y21" s="231"/>
      <c r="Z21" s="173"/>
      <c r="AA21" s="173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</row>
    <row r="22" spans="1:54" ht="31.5">
      <c r="A22" s="239" t="s">
        <v>946</v>
      </c>
      <c r="B22" s="240" t="s">
        <v>947</v>
      </c>
      <c r="C22" s="241" t="s">
        <v>945</v>
      </c>
      <c r="D22" s="241" t="s">
        <v>945</v>
      </c>
      <c r="E22" s="241" t="s">
        <v>945</v>
      </c>
      <c r="F22" s="241" t="s">
        <v>945</v>
      </c>
      <c r="G22" s="241" t="s">
        <v>945</v>
      </c>
      <c r="H22" s="241" t="s">
        <v>945</v>
      </c>
      <c r="I22" s="241" t="s">
        <v>945</v>
      </c>
      <c r="J22" s="241" t="s">
        <v>945</v>
      </c>
      <c r="K22" s="362" t="s">
        <v>945</v>
      </c>
      <c r="L22" s="362" t="s">
        <v>945</v>
      </c>
      <c r="M22" s="241" t="s">
        <v>945</v>
      </c>
      <c r="N22" s="241" t="s">
        <v>945</v>
      </c>
      <c r="O22" s="241" t="s">
        <v>945</v>
      </c>
      <c r="P22" s="241" t="s">
        <v>945</v>
      </c>
      <c r="Q22" s="241" t="s">
        <v>945</v>
      </c>
      <c r="R22" s="241" t="s">
        <v>945</v>
      </c>
      <c r="S22" s="241" t="s">
        <v>945</v>
      </c>
      <c r="T22" s="241" t="s">
        <v>945</v>
      </c>
      <c r="U22" s="241" t="s">
        <v>945</v>
      </c>
      <c r="V22" s="241" t="s">
        <v>945</v>
      </c>
      <c r="W22" s="241" t="s">
        <v>945</v>
      </c>
      <c r="X22" s="353" t="s">
        <v>945</v>
      </c>
      <c r="Y22" s="231"/>
      <c r="Z22" s="173"/>
      <c r="AA22" s="173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</row>
    <row r="23" spans="1:54" ht="47.25">
      <c r="A23" s="239" t="s">
        <v>948</v>
      </c>
      <c r="B23" s="240" t="s">
        <v>949</v>
      </c>
      <c r="C23" s="241" t="s">
        <v>945</v>
      </c>
      <c r="D23" s="241" t="s">
        <v>945</v>
      </c>
      <c r="E23" s="241" t="s">
        <v>945</v>
      </c>
      <c r="F23" s="241" t="s">
        <v>945</v>
      </c>
      <c r="G23" s="241" t="s">
        <v>945</v>
      </c>
      <c r="H23" s="241" t="s">
        <v>945</v>
      </c>
      <c r="I23" s="241" t="s">
        <v>945</v>
      </c>
      <c r="J23" s="241" t="s">
        <v>945</v>
      </c>
      <c r="K23" s="362" t="s">
        <v>945</v>
      </c>
      <c r="L23" s="362" t="s">
        <v>945</v>
      </c>
      <c r="M23" s="241" t="s">
        <v>945</v>
      </c>
      <c r="N23" s="241" t="s">
        <v>945</v>
      </c>
      <c r="O23" s="241" t="s">
        <v>945</v>
      </c>
      <c r="P23" s="241" t="s">
        <v>945</v>
      </c>
      <c r="Q23" s="241" t="s">
        <v>945</v>
      </c>
      <c r="R23" s="241" t="s">
        <v>945</v>
      </c>
      <c r="S23" s="241" t="s">
        <v>945</v>
      </c>
      <c r="T23" s="241" t="s">
        <v>945</v>
      </c>
      <c r="U23" s="241" t="s">
        <v>945</v>
      </c>
      <c r="V23" s="241" t="s">
        <v>945</v>
      </c>
      <c r="W23" s="241" t="s">
        <v>945</v>
      </c>
      <c r="X23" s="353" t="s">
        <v>945</v>
      </c>
      <c r="Y23" s="231"/>
      <c r="Z23" s="173"/>
      <c r="AA23" s="173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</row>
    <row r="24" spans="1:54" ht="78.75">
      <c r="A24" s="239" t="s">
        <v>950</v>
      </c>
      <c r="B24" s="240" t="s">
        <v>951</v>
      </c>
      <c r="C24" s="241" t="s">
        <v>945</v>
      </c>
      <c r="D24" s="241" t="s">
        <v>945</v>
      </c>
      <c r="E24" s="241" t="s">
        <v>945</v>
      </c>
      <c r="F24" s="241" t="s">
        <v>945</v>
      </c>
      <c r="G24" s="241" t="s">
        <v>945</v>
      </c>
      <c r="H24" s="241" t="s">
        <v>945</v>
      </c>
      <c r="I24" s="241" t="s">
        <v>945</v>
      </c>
      <c r="J24" s="241" t="s">
        <v>945</v>
      </c>
      <c r="K24" s="362" t="s">
        <v>945</v>
      </c>
      <c r="L24" s="362" t="s">
        <v>945</v>
      </c>
      <c r="M24" s="241" t="s">
        <v>945</v>
      </c>
      <c r="N24" s="241" t="s">
        <v>945</v>
      </c>
      <c r="O24" s="241" t="s">
        <v>945</v>
      </c>
      <c r="P24" s="241" t="s">
        <v>945</v>
      </c>
      <c r="Q24" s="241" t="s">
        <v>945</v>
      </c>
      <c r="R24" s="241" t="s">
        <v>945</v>
      </c>
      <c r="S24" s="241" t="s">
        <v>945</v>
      </c>
      <c r="T24" s="241" t="s">
        <v>945</v>
      </c>
      <c r="U24" s="241" t="s">
        <v>945</v>
      </c>
      <c r="V24" s="241" t="s">
        <v>945</v>
      </c>
      <c r="W24" s="241" t="s">
        <v>945</v>
      </c>
      <c r="X24" s="353" t="s">
        <v>945</v>
      </c>
      <c r="Y24" s="231"/>
      <c r="Z24" s="173"/>
      <c r="AA24" s="173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</row>
    <row r="25" spans="1:54" ht="47.25">
      <c r="A25" s="239" t="s">
        <v>952</v>
      </c>
      <c r="B25" s="240" t="s">
        <v>953</v>
      </c>
      <c r="C25" s="241" t="s">
        <v>945</v>
      </c>
      <c r="D25" s="241" t="s">
        <v>945</v>
      </c>
      <c r="E25" s="241" t="s">
        <v>945</v>
      </c>
      <c r="F25" s="241" t="s">
        <v>945</v>
      </c>
      <c r="G25" s="241" t="s">
        <v>945</v>
      </c>
      <c r="H25" s="241" t="s">
        <v>945</v>
      </c>
      <c r="I25" s="241" t="s">
        <v>945</v>
      </c>
      <c r="J25" s="241" t="s">
        <v>945</v>
      </c>
      <c r="K25" s="362" t="s">
        <v>945</v>
      </c>
      <c r="L25" s="362" t="s">
        <v>945</v>
      </c>
      <c r="M25" s="241" t="s">
        <v>945</v>
      </c>
      <c r="N25" s="241" t="s">
        <v>945</v>
      </c>
      <c r="O25" s="241" t="s">
        <v>945</v>
      </c>
      <c r="P25" s="241" t="s">
        <v>945</v>
      </c>
      <c r="Q25" s="241" t="s">
        <v>945</v>
      </c>
      <c r="R25" s="241" t="s">
        <v>945</v>
      </c>
      <c r="S25" s="241" t="s">
        <v>945</v>
      </c>
      <c r="T25" s="241" t="s">
        <v>945</v>
      </c>
      <c r="U25" s="241" t="s">
        <v>945</v>
      </c>
      <c r="V25" s="241" t="s">
        <v>945</v>
      </c>
      <c r="W25" s="241" t="s">
        <v>945</v>
      </c>
      <c r="X25" s="353" t="s">
        <v>945</v>
      </c>
      <c r="Y25" s="231"/>
      <c r="Z25" s="173"/>
      <c r="AA25" s="173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</row>
    <row r="26" spans="1:54" ht="47.25">
      <c r="A26" s="239" t="s">
        <v>954</v>
      </c>
      <c r="B26" s="240" t="s">
        <v>955</v>
      </c>
      <c r="C26" s="241" t="s">
        <v>945</v>
      </c>
      <c r="D26" s="241" t="s">
        <v>945</v>
      </c>
      <c r="E26" s="241" t="s">
        <v>945</v>
      </c>
      <c r="F26" s="241" t="s">
        <v>945</v>
      </c>
      <c r="G26" s="241" t="s">
        <v>945</v>
      </c>
      <c r="H26" s="241" t="s">
        <v>945</v>
      </c>
      <c r="I26" s="241" t="s">
        <v>945</v>
      </c>
      <c r="J26" s="241" t="s">
        <v>945</v>
      </c>
      <c r="K26" s="362" t="s">
        <v>945</v>
      </c>
      <c r="L26" s="362" t="s">
        <v>945</v>
      </c>
      <c r="M26" s="241" t="s">
        <v>945</v>
      </c>
      <c r="N26" s="241" t="s">
        <v>945</v>
      </c>
      <c r="O26" s="241" t="s">
        <v>945</v>
      </c>
      <c r="P26" s="241" t="s">
        <v>945</v>
      </c>
      <c r="Q26" s="241" t="s">
        <v>945</v>
      </c>
      <c r="R26" s="241" t="s">
        <v>945</v>
      </c>
      <c r="S26" s="241" t="s">
        <v>945</v>
      </c>
      <c r="T26" s="241" t="s">
        <v>945</v>
      </c>
      <c r="U26" s="241" t="s">
        <v>945</v>
      </c>
      <c r="V26" s="241" t="s">
        <v>945</v>
      </c>
      <c r="W26" s="241" t="s">
        <v>945</v>
      </c>
      <c r="X26" s="353" t="s">
        <v>945</v>
      </c>
      <c r="Y26" s="231"/>
      <c r="Z26" s="173"/>
      <c r="AA26" s="173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</row>
    <row r="27" spans="1:54" ht="31.5">
      <c r="A27" s="239" t="s">
        <v>956</v>
      </c>
      <c r="B27" s="242" t="s">
        <v>957</v>
      </c>
      <c r="C27" s="241" t="s">
        <v>945</v>
      </c>
      <c r="D27" s="241" t="s">
        <v>945</v>
      </c>
      <c r="E27" s="241" t="s">
        <v>945</v>
      </c>
      <c r="F27" s="247">
        <f t="shared" ref="F27:K27" si="3">F45</f>
        <v>146.34</v>
      </c>
      <c r="G27" s="247" t="str">
        <f t="shared" si="3"/>
        <v>нд</v>
      </c>
      <c r="H27" s="247" t="str">
        <f t="shared" si="3"/>
        <v>нд</v>
      </c>
      <c r="I27" s="247" t="str">
        <f t="shared" si="3"/>
        <v>нд</v>
      </c>
      <c r="J27" s="241">
        <f t="shared" si="3"/>
        <v>887</v>
      </c>
      <c r="K27" s="362">
        <f t="shared" si="3"/>
        <v>31</v>
      </c>
      <c r="L27" s="362">
        <f>L45</f>
        <v>1</v>
      </c>
      <c r="M27" s="241" t="s">
        <v>945</v>
      </c>
      <c r="N27" s="247">
        <f>N45</f>
        <v>0</v>
      </c>
      <c r="O27" s="247" t="str">
        <f t="shared" ref="O27:Q27" si="4">O45</f>
        <v>нд</v>
      </c>
      <c r="P27" s="247" t="str">
        <f t="shared" si="4"/>
        <v>нд</v>
      </c>
      <c r="Q27" s="247" t="str">
        <f t="shared" si="4"/>
        <v>нд</v>
      </c>
      <c r="R27" s="241">
        <f t="shared" ref="R27:X27" si="5">R45</f>
        <v>0</v>
      </c>
      <c r="S27" s="241">
        <f t="shared" si="5"/>
        <v>0</v>
      </c>
      <c r="T27" s="241">
        <f>T45</f>
        <v>0</v>
      </c>
      <c r="U27" s="248" t="s">
        <v>945</v>
      </c>
      <c r="V27" s="247" t="str">
        <f t="shared" si="5"/>
        <v>нд</v>
      </c>
      <c r="W27" s="247">
        <f t="shared" si="5"/>
        <v>-146.34</v>
      </c>
      <c r="X27" s="353">
        <f t="shared" si="5"/>
        <v>-1</v>
      </c>
      <c r="Y27" s="231"/>
      <c r="Z27" s="173"/>
      <c r="AA27" s="173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</row>
    <row r="28" spans="1:54">
      <c r="A28" s="239" t="s">
        <v>958</v>
      </c>
      <c r="B28" s="240" t="s">
        <v>959</v>
      </c>
      <c r="C28" s="241" t="s">
        <v>945</v>
      </c>
      <c r="D28" s="241" t="s">
        <v>945</v>
      </c>
      <c r="E28" s="241" t="s">
        <v>945</v>
      </c>
      <c r="F28" s="241" t="s">
        <v>945</v>
      </c>
      <c r="G28" s="241" t="s">
        <v>945</v>
      </c>
      <c r="H28" s="241" t="s">
        <v>945</v>
      </c>
      <c r="I28" s="241" t="s">
        <v>945</v>
      </c>
      <c r="J28" s="241" t="s">
        <v>945</v>
      </c>
      <c r="K28" s="241" t="s">
        <v>945</v>
      </c>
      <c r="L28" s="241"/>
      <c r="M28" s="241" t="s">
        <v>945</v>
      </c>
      <c r="N28" s="241" t="s">
        <v>945</v>
      </c>
      <c r="O28" s="241" t="s">
        <v>945</v>
      </c>
      <c r="P28" s="241" t="s">
        <v>945</v>
      </c>
      <c r="Q28" s="241" t="s">
        <v>945</v>
      </c>
      <c r="R28" s="241" t="s">
        <v>945</v>
      </c>
      <c r="S28" s="241" t="s">
        <v>945</v>
      </c>
      <c r="T28" s="241"/>
      <c r="U28" s="248" t="s">
        <v>945</v>
      </c>
      <c r="V28" s="241" t="s">
        <v>945</v>
      </c>
      <c r="W28" s="241" t="s">
        <v>945</v>
      </c>
      <c r="X28" s="353" t="s">
        <v>945</v>
      </c>
      <c r="Y28" s="231"/>
      <c r="Z28" s="173"/>
      <c r="AA28" s="173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</row>
    <row r="29" spans="1:54" ht="31.5" hidden="1">
      <c r="A29" s="239" t="s">
        <v>175</v>
      </c>
      <c r="B29" s="240" t="s">
        <v>960</v>
      </c>
      <c r="C29" s="241" t="s">
        <v>945</v>
      </c>
      <c r="D29" s="241" t="s">
        <v>945</v>
      </c>
      <c r="E29" s="241" t="s">
        <v>945</v>
      </c>
      <c r="F29" s="241" t="s">
        <v>945</v>
      </c>
      <c r="G29" s="241" t="s">
        <v>945</v>
      </c>
      <c r="H29" s="241" t="s">
        <v>945</v>
      </c>
      <c r="I29" s="241" t="s">
        <v>945</v>
      </c>
      <c r="J29" s="241" t="s">
        <v>945</v>
      </c>
      <c r="K29" s="241" t="s">
        <v>945</v>
      </c>
      <c r="L29" s="241"/>
      <c r="M29" s="241" t="s">
        <v>945</v>
      </c>
      <c r="N29" s="241" t="s">
        <v>945</v>
      </c>
      <c r="O29" s="241" t="s">
        <v>945</v>
      </c>
      <c r="P29" s="241" t="s">
        <v>945</v>
      </c>
      <c r="Q29" s="241" t="s">
        <v>945</v>
      </c>
      <c r="R29" s="241" t="s">
        <v>945</v>
      </c>
      <c r="S29" s="241" t="s">
        <v>945</v>
      </c>
      <c r="T29" s="241"/>
      <c r="U29" s="248" t="s">
        <v>945</v>
      </c>
      <c r="V29" s="241" t="s">
        <v>945</v>
      </c>
      <c r="W29" s="241" t="s">
        <v>945</v>
      </c>
      <c r="X29" s="353" t="s">
        <v>945</v>
      </c>
      <c r="Y29" s="231"/>
      <c r="Z29" s="173"/>
      <c r="AA29" s="173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</row>
    <row r="30" spans="1:54" ht="47.25" hidden="1">
      <c r="A30" s="239" t="s">
        <v>177</v>
      </c>
      <c r="B30" s="240" t="s">
        <v>961</v>
      </c>
      <c r="C30" s="241" t="s">
        <v>945</v>
      </c>
      <c r="D30" s="241" t="s">
        <v>945</v>
      </c>
      <c r="E30" s="241" t="s">
        <v>945</v>
      </c>
      <c r="F30" s="241" t="s">
        <v>945</v>
      </c>
      <c r="G30" s="241" t="s">
        <v>945</v>
      </c>
      <c r="H30" s="241" t="s">
        <v>945</v>
      </c>
      <c r="I30" s="241" t="s">
        <v>945</v>
      </c>
      <c r="J30" s="241" t="s">
        <v>945</v>
      </c>
      <c r="K30" s="241" t="s">
        <v>945</v>
      </c>
      <c r="L30" s="241"/>
      <c r="M30" s="241" t="s">
        <v>945</v>
      </c>
      <c r="N30" s="241" t="s">
        <v>945</v>
      </c>
      <c r="O30" s="241" t="s">
        <v>945</v>
      </c>
      <c r="P30" s="241" t="s">
        <v>945</v>
      </c>
      <c r="Q30" s="241" t="s">
        <v>945</v>
      </c>
      <c r="R30" s="241" t="s">
        <v>945</v>
      </c>
      <c r="S30" s="241" t="s">
        <v>945</v>
      </c>
      <c r="T30" s="241"/>
      <c r="U30" s="248" t="s">
        <v>945</v>
      </c>
      <c r="V30" s="241" t="s">
        <v>945</v>
      </c>
      <c r="W30" s="241" t="s">
        <v>945</v>
      </c>
      <c r="X30" s="353" t="s">
        <v>945</v>
      </c>
      <c r="Y30" s="231"/>
      <c r="Z30" s="173"/>
      <c r="AA30" s="173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</row>
    <row r="31" spans="1:54" ht="47.25" hidden="1">
      <c r="A31" s="239" t="s">
        <v>190</v>
      </c>
      <c r="B31" s="240" t="s">
        <v>962</v>
      </c>
      <c r="C31" s="241" t="s">
        <v>945</v>
      </c>
      <c r="D31" s="241" t="s">
        <v>945</v>
      </c>
      <c r="E31" s="241" t="s">
        <v>945</v>
      </c>
      <c r="F31" s="241" t="s">
        <v>945</v>
      </c>
      <c r="G31" s="241" t="s">
        <v>945</v>
      </c>
      <c r="H31" s="241" t="s">
        <v>945</v>
      </c>
      <c r="I31" s="241" t="s">
        <v>945</v>
      </c>
      <c r="J31" s="241" t="s">
        <v>945</v>
      </c>
      <c r="K31" s="241" t="s">
        <v>945</v>
      </c>
      <c r="L31" s="241"/>
      <c r="M31" s="241" t="s">
        <v>945</v>
      </c>
      <c r="N31" s="241" t="s">
        <v>945</v>
      </c>
      <c r="O31" s="241" t="s">
        <v>945</v>
      </c>
      <c r="P31" s="241" t="s">
        <v>945</v>
      </c>
      <c r="Q31" s="241" t="s">
        <v>945</v>
      </c>
      <c r="R31" s="241" t="s">
        <v>945</v>
      </c>
      <c r="S31" s="241" t="s">
        <v>945</v>
      </c>
      <c r="T31" s="241"/>
      <c r="U31" s="248" t="s">
        <v>945</v>
      </c>
      <c r="V31" s="241" t="s">
        <v>945</v>
      </c>
      <c r="W31" s="241" t="s">
        <v>945</v>
      </c>
      <c r="X31" s="353" t="s">
        <v>945</v>
      </c>
      <c r="Y31" s="231"/>
      <c r="Z31" s="173"/>
      <c r="AA31" s="173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</row>
    <row r="32" spans="1:54" ht="63" hidden="1">
      <c r="A32" s="239" t="s">
        <v>191</v>
      </c>
      <c r="B32" s="240" t="s">
        <v>963</v>
      </c>
      <c r="C32" s="241" t="s">
        <v>945</v>
      </c>
      <c r="D32" s="241" t="s">
        <v>945</v>
      </c>
      <c r="E32" s="241" t="s">
        <v>945</v>
      </c>
      <c r="F32" s="241" t="s">
        <v>945</v>
      </c>
      <c r="G32" s="241" t="s">
        <v>945</v>
      </c>
      <c r="H32" s="241" t="s">
        <v>945</v>
      </c>
      <c r="I32" s="241" t="s">
        <v>945</v>
      </c>
      <c r="J32" s="241" t="s">
        <v>945</v>
      </c>
      <c r="K32" s="241" t="s">
        <v>945</v>
      </c>
      <c r="L32" s="241"/>
      <c r="M32" s="241" t="s">
        <v>945</v>
      </c>
      <c r="N32" s="241" t="s">
        <v>945</v>
      </c>
      <c r="O32" s="241" t="s">
        <v>945</v>
      </c>
      <c r="P32" s="241" t="s">
        <v>945</v>
      </c>
      <c r="Q32" s="241" t="s">
        <v>945</v>
      </c>
      <c r="R32" s="241" t="s">
        <v>945</v>
      </c>
      <c r="S32" s="241" t="s">
        <v>945</v>
      </c>
      <c r="T32" s="241"/>
      <c r="U32" s="248" t="s">
        <v>945</v>
      </c>
      <c r="V32" s="241" t="s">
        <v>945</v>
      </c>
      <c r="W32" s="241" t="s">
        <v>945</v>
      </c>
      <c r="X32" s="353" t="s">
        <v>945</v>
      </c>
      <c r="Y32" s="231"/>
      <c r="Z32" s="173"/>
      <c r="AA32" s="173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</row>
    <row r="33" spans="1:54" ht="110.25" hidden="1">
      <c r="A33" s="239" t="s">
        <v>964</v>
      </c>
      <c r="B33" s="240" t="s">
        <v>965</v>
      </c>
      <c r="C33" s="241" t="s">
        <v>945</v>
      </c>
      <c r="D33" s="241" t="s">
        <v>945</v>
      </c>
      <c r="E33" s="241" t="s">
        <v>945</v>
      </c>
      <c r="F33" s="241" t="s">
        <v>945</v>
      </c>
      <c r="G33" s="241" t="s">
        <v>945</v>
      </c>
      <c r="H33" s="241" t="s">
        <v>945</v>
      </c>
      <c r="I33" s="241" t="s">
        <v>945</v>
      </c>
      <c r="J33" s="241" t="s">
        <v>945</v>
      </c>
      <c r="K33" s="241" t="s">
        <v>945</v>
      </c>
      <c r="L33" s="241"/>
      <c r="M33" s="241" t="s">
        <v>945</v>
      </c>
      <c r="N33" s="241" t="s">
        <v>945</v>
      </c>
      <c r="O33" s="241" t="s">
        <v>945</v>
      </c>
      <c r="P33" s="241" t="s">
        <v>945</v>
      </c>
      <c r="Q33" s="241" t="s">
        <v>945</v>
      </c>
      <c r="R33" s="241" t="s">
        <v>945</v>
      </c>
      <c r="S33" s="241" t="s">
        <v>945</v>
      </c>
      <c r="T33" s="241"/>
      <c r="U33" s="248" t="s">
        <v>945</v>
      </c>
      <c r="V33" s="241" t="s">
        <v>945</v>
      </c>
      <c r="W33" s="241" t="s">
        <v>945</v>
      </c>
      <c r="X33" s="353" t="s">
        <v>945</v>
      </c>
      <c r="Y33" s="231"/>
      <c r="Z33" s="173"/>
      <c r="AA33" s="173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</row>
    <row r="34" spans="1:54" ht="47.25" hidden="1">
      <c r="A34" s="239" t="s">
        <v>193</v>
      </c>
      <c r="B34" s="240" t="s">
        <v>966</v>
      </c>
      <c r="C34" s="241" t="s">
        <v>945</v>
      </c>
      <c r="D34" s="241" t="s">
        <v>945</v>
      </c>
      <c r="E34" s="241" t="s">
        <v>945</v>
      </c>
      <c r="F34" s="241" t="s">
        <v>945</v>
      </c>
      <c r="G34" s="241" t="s">
        <v>945</v>
      </c>
      <c r="H34" s="241" t="s">
        <v>945</v>
      </c>
      <c r="I34" s="241" t="s">
        <v>945</v>
      </c>
      <c r="J34" s="241" t="s">
        <v>945</v>
      </c>
      <c r="K34" s="241" t="s">
        <v>945</v>
      </c>
      <c r="L34" s="241"/>
      <c r="M34" s="241" t="s">
        <v>945</v>
      </c>
      <c r="N34" s="241" t="s">
        <v>945</v>
      </c>
      <c r="O34" s="241" t="s">
        <v>945</v>
      </c>
      <c r="P34" s="241" t="s">
        <v>945</v>
      </c>
      <c r="Q34" s="241" t="s">
        <v>945</v>
      </c>
      <c r="R34" s="241" t="s">
        <v>945</v>
      </c>
      <c r="S34" s="241" t="s">
        <v>945</v>
      </c>
      <c r="T34" s="241"/>
      <c r="U34" s="248" t="s">
        <v>945</v>
      </c>
      <c r="V34" s="241" t="s">
        <v>945</v>
      </c>
      <c r="W34" s="241" t="s">
        <v>945</v>
      </c>
      <c r="X34" s="353" t="s">
        <v>945</v>
      </c>
      <c r="Y34" s="231"/>
      <c r="Z34" s="173"/>
      <c r="AA34" s="173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</row>
    <row r="35" spans="1:54" ht="78.75" hidden="1">
      <c r="A35" s="239" t="s">
        <v>194</v>
      </c>
      <c r="B35" s="240" t="s">
        <v>967</v>
      </c>
      <c r="C35" s="241" t="s">
        <v>945</v>
      </c>
      <c r="D35" s="241" t="s">
        <v>945</v>
      </c>
      <c r="E35" s="241" t="s">
        <v>945</v>
      </c>
      <c r="F35" s="241" t="s">
        <v>945</v>
      </c>
      <c r="G35" s="241" t="s">
        <v>945</v>
      </c>
      <c r="H35" s="241" t="s">
        <v>945</v>
      </c>
      <c r="I35" s="241" t="s">
        <v>945</v>
      </c>
      <c r="J35" s="241" t="s">
        <v>945</v>
      </c>
      <c r="K35" s="241" t="s">
        <v>945</v>
      </c>
      <c r="L35" s="241"/>
      <c r="M35" s="241" t="s">
        <v>945</v>
      </c>
      <c r="N35" s="241" t="s">
        <v>945</v>
      </c>
      <c r="O35" s="241" t="s">
        <v>945</v>
      </c>
      <c r="P35" s="241" t="s">
        <v>945</v>
      </c>
      <c r="Q35" s="241" t="s">
        <v>945</v>
      </c>
      <c r="R35" s="241" t="s">
        <v>945</v>
      </c>
      <c r="S35" s="241" t="s">
        <v>945</v>
      </c>
      <c r="T35" s="241"/>
      <c r="U35" s="248" t="s">
        <v>945</v>
      </c>
      <c r="V35" s="241" t="s">
        <v>945</v>
      </c>
      <c r="W35" s="241" t="s">
        <v>945</v>
      </c>
      <c r="X35" s="353" t="s">
        <v>945</v>
      </c>
      <c r="Y35" s="231"/>
      <c r="Z35" s="173"/>
      <c r="AA35" s="173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</row>
    <row r="36" spans="1:54" ht="78.75" hidden="1">
      <c r="A36" s="239" t="s">
        <v>196</v>
      </c>
      <c r="B36" s="240" t="s">
        <v>968</v>
      </c>
      <c r="C36" s="241" t="s">
        <v>945</v>
      </c>
      <c r="D36" s="241" t="s">
        <v>945</v>
      </c>
      <c r="E36" s="241" t="s">
        <v>945</v>
      </c>
      <c r="F36" s="241" t="s">
        <v>945</v>
      </c>
      <c r="G36" s="241" t="s">
        <v>945</v>
      </c>
      <c r="H36" s="241" t="s">
        <v>945</v>
      </c>
      <c r="I36" s="241" t="s">
        <v>945</v>
      </c>
      <c r="J36" s="241" t="s">
        <v>945</v>
      </c>
      <c r="K36" s="241" t="s">
        <v>945</v>
      </c>
      <c r="L36" s="241"/>
      <c r="M36" s="241" t="s">
        <v>945</v>
      </c>
      <c r="N36" s="241" t="s">
        <v>945</v>
      </c>
      <c r="O36" s="241" t="s">
        <v>945</v>
      </c>
      <c r="P36" s="241" t="s">
        <v>945</v>
      </c>
      <c r="Q36" s="241" t="s">
        <v>945</v>
      </c>
      <c r="R36" s="241" t="s">
        <v>945</v>
      </c>
      <c r="S36" s="241" t="s">
        <v>945</v>
      </c>
      <c r="T36" s="241"/>
      <c r="U36" s="248" t="s">
        <v>945</v>
      </c>
      <c r="V36" s="241" t="s">
        <v>945</v>
      </c>
      <c r="W36" s="241" t="s">
        <v>945</v>
      </c>
      <c r="X36" s="353" t="s">
        <v>945</v>
      </c>
      <c r="Y36" s="231"/>
      <c r="Z36" s="173"/>
      <c r="AA36" s="173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</row>
    <row r="37" spans="1:54" ht="63" hidden="1">
      <c r="A37" s="239" t="s">
        <v>204</v>
      </c>
      <c r="B37" s="240" t="s">
        <v>969</v>
      </c>
      <c r="C37" s="241" t="s">
        <v>945</v>
      </c>
      <c r="D37" s="241" t="s">
        <v>945</v>
      </c>
      <c r="E37" s="241" t="s">
        <v>945</v>
      </c>
      <c r="F37" s="241" t="s">
        <v>945</v>
      </c>
      <c r="G37" s="241" t="s">
        <v>945</v>
      </c>
      <c r="H37" s="241" t="s">
        <v>945</v>
      </c>
      <c r="I37" s="241" t="s">
        <v>945</v>
      </c>
      <c r="J37" s="241" t="s">
        <v>945</v>
      </c>
      <c r="K37" s="241" t="s">
        <v>945</v>
      </c>
      <c r="L37" s="241"/>
      <c r="M37" s="241" t="s">
        <v>945</v>
      </c>
      <c r="N37" s="241" t="s">
        <v>945</v>
      </c>
      <c r="O37" s="241" t="s">
        <v>945</v>
      </c>
      <c r="P37" s="241" t="s">
        <v>945</v>
      </c>
      <c r="Q37" s="241" t="s">
        <v>945</v>
      </c>
      <c r="R37" s="241" t="s">
        <v>945</v>
      </c>
      <c r="S37" s="241" t="s">
        <v>945</v>
      </c>
      <c r="T37" s="241"/>
      <c r="U37" s="248" t="s">
        <v>945</v>
      </c>
      <c r="V37" s="241" t="s">
        <v>945</v>
      </c>
      <c r="W37" s="241" t="s">
        <v>945</v>
      </c>
      <c r="X37" s="353" t="s">
        <v>945</v>
      </c>
      <c r="Y37" s="231"/>
      <c r="Z37" s="173"/>
      <c r="AA37" s="173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</row>
    <row r="38" spans="1:54" ht="47.25" hidden="1">
      <c r="A38" s="239" t="s">
        <v>205</v>
      </c>
      <c r="B38" s="240" t="s">
        <v>970</v>
      </c>
      <c r="C38" s="241" t="s">
        <v>945</v>
      </c>
      <c r="D38" s="241" t="s">
        <v>945</v>
      </c>
      <c r="E38" s="241" t="s">
        <v>945</v>
      </c>
      <c r="F38" s="241" t="s">
        <v>945</v>
      </c>
      <c r="G38" s="241" t="s">
        <v>945</v>
      </c>
      <c r="H38" s="241" t="s">
        <v>945</v>
      </c>
      <c r="I38" s="241" t="s">
        <v>945</v>
      </c>
      <c r="J38" s="241" t="s">
        <v>945</v>
      </c>
      <c r="K38" s="241" t="s">
        <v>945</v>
      </c>
      <c r="L38" s="241"/>
      <c r="M38" s="241" t="s">
        <v>945</v>
      </c>
      <c r="N38" s="241" t="s">
        <v>945</v>
      </c>
      <c r="O38" s="241" t="s">
        <v>945</v>
      </c>
      <c r="P38" s="241" t="s">
        <v>945</v>
      </c>
      <c r="Q38" s="241" t="s">
        <v>945</v>
      </c>
      <c r="R38" s="241" t="s">
        <v>945</v>
      </c>
      <c r="S38" s="241" t="s">
        <v>945</v>
      </c>
      <c r="T38" s="241"/>
      <c r="U38" s="248" t="s">
        <v>945</v>
      </c>
      <c r="V38" s="241" t="s">
        <v>945</v>
      </c>
      <c r="W38" s="241" t="s">
        <v>945</v>
      </c>
      <c r="X38" s="353" t="s">
        <v>945</v>
      </c>
      <c r="Y38" s="231"/>
      <c r="Z38" s="173"/>
      <c r="AA38" s="173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</row>
    <row r="39" spans="1:54" ht="63" hidden="1">
      <c r="A39" s="239" t="s">
        <v>971</v>
      </c>
      <c r="B39" s="240" t="s">
        <v>972</v>
      </c>
      <c r="C39" s="241" t="s">
        <v>945</v>
      </c>
      <c r="D39" s="241" t="s">
        <v>945</v>
      </c>
      <c r="E39" s="241" t="s">
        <v>945</v>
      </c>
      <c r="F39" s="241" t="s">
        <v>945</v>
      </c>
      <c r="G39" s="241" t="s">
        <v>945</v>
      </c>
      <c r="H39" s="241" t="s">
        <v>945</v>
      </c>
      <c r="I39" s="241" t="s">
        <v>945</v>
      </c>
      <c r="J39" s="241" t="s">
        <v>945</v>
      </c>
      <c r="K39" s="241" t="s">
        <v>945</v>
      </c>
      <c r="L39" s="241"/>
      <c r="M39" s="241" t="s">
        <v>945</v>
      </c>
      <c r="N39" s="241" t="s">
        <v>945</v>
      </c>
      <c r="O39" s="241" t="s">
        <v>945</v>
      </c>
      <c r="P39" s="241" t="s">
        <v>945</v>
      </c>
      <c r="Q39" s="241" t="s">
        <v>945</v>
      </c>
      <c r="R39" s="241" t="s">
        <v>945</v>
      </c>
      <c r="S39" s="241" t="s">
        <v>945</v>
      </c>
      <c r="T39" s="241"/>
      <c r="U39" s="248" t="s">
        <v>945</v>
      </c>
      <c r="V39" s="241" t="s">
        <v>945</v>
      </c>
      <c r="W39" s="241" t="s">
        <v>945</v>
      </c>
      <c r="X39" s="353" t="s">
        <v>945</v>
      </c>
      <c r="Y39" s="231"/>
      <c r="Z39" s="173"/>
      <c r="AA39" s="173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</row>
    <row r="40" spans="1:54" ht="94.5" hidden="1">
      <c r="A40" s="239" t="s">
        <v>216</v>
      </c>
      <c r="B40" s="240" t="s">
        <v>977</v>
      </c>
      <c r="C40" s="241" t="s">
        <v>945</v>
      </c>
      <c r="D40" s="241" t="s">
        <v>945</v>
      </c>
      <c r="E40" s="241" t="s">
        <v>945</v>
      </c>
      <c r="F40" s="241" t="s">
        <v>945</v>
      </c>
      <c r="G40" s="241" t="s">
        <v>945</v>
      </c>
      <c r="H40" s="241" t="s">
        <v>945</v>
      </c>
      <c r="I40" s="241" t="s">
        <v>945</v>
      </c>
      <c r="J40" s="241" t="s">
        <v>945</v>
      </c>
      <c r="K40" s="241" t="s">
        <v>945</v>
      </c>
      <c r="L40" s="241"/>
      <c r="M40" s="241" t="s">
        <v>945</v>
      </c>
      <c r="N40" s="241" t="s">
        <v>945</v>
      </c>
      <c r="O40" s="241" t="s">
        <v>945</v>
      </c>
      <c r="P40" s="241" t="s">
        <v>945</v>
      </c>
      <c r="Q40" s="241" t="s">
        <v>945</v>
      </c>
      <c r="R40" s="241" t="s">
        <v>945</v>
      </c>
      <c r="S40" s="241" t="s">
        <v>945</v>
      </c>
      <c r="T40" s="241"/>
      <c r="U40" s="248" t="s">
        <v>945</v>
      </c>
      <c r="V40" s="241" t="s">
        <v>945</v>
      </c>
      <c r="W40" s="241" t="s">
        <v>945</v>
      </c>
      <c r="X40" s="353" t="s">
        <v>945</v>
      </c>
      <c r="Y40" s="231"/>
      <c r="Z40" s="173"/>
      <c r="AA40" s="173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</row>
    <row r="41" spans="1:54" ht="78.75" hidden="1">
      <c r="A41" s="239" t="s">
        <v>978</v>
      </c>
      <c r="B41" s="240" t="s">
        <v>979</v>
      </c>
      <c r="C41" s="241" t="s">
        <v>945</v>
      </c>
      <c r="D41" s="241" t="s">
        <v>945</v>
      </c>
      <c r="E41" s="241" t="s">
        <v>945</v>
      </c>
      <c r="F41" s="241" t="s">
        <v>945</v>
      </c>
      <c r="G41" s="241" t="s">
        <v>945</v>
      </c>
      <c r="H41" s="241" t="s">
        <v>945</v>
      </c>
      <c r="I41" s="241" t="s">
        <v>945</v>
      </c>
      <c r="J41" s="241" t="s">
        <v>945</v>
      </c>
      <c r="K41" s="241" t="s">
        <v>945</v>
      </c>
      <c r="L41" s="241"/>
      <c r="M41" s="241" t="s">
        <v>945</v>
      </c>
      <c r="N41" s="241" t="s">
        <v>945</v>
      </c>
      <c r="O41" s="241" t="s">
        <v>945</v>
      </c>
      <c r="P41" s="241" t="s">
        <v>945</v>
      </c>
      <c r="Q41" s="241" t="s">
        <v>945</v>
      </c>
      <c r="R41" s="241" t="s">
        <v>945</v>
      </c>
      <c r="S41" s="241" t="s">
        <v>945</v>
      </c>
      <c r="T41" s="241"/>
      <c r="U41" s="248" t="s">
        <v>945</v>
      </c>
      <c r="V41" s="241" t="s">
        <v>945</v>
      </c>
      <c r="W41" s="241" t="s">
        <v>945</v>
      </c>
      <c r="X41" s="353" t="s">
        <v>945</v>
      </c>
      <c r="Y41" s="231"/>
      <c r="Z41" s="173"/>
      <c r="AA41" s="173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</row>
    <row r="42" spans="1:54" ht="78.75" hidden="1">
      <c r="A42" s="239" t="s">
        <v>980</v>
      </c>
      <c r="B42" s="240" t="s">
        <v>981</v>
      </c>
      <c r="C42" s="241" t="s">
        <v>945</v>
      </c>
      <c r="D42" s="241" t="s">
        <v>945</v>
      </c>
      <c r="E42" s="241" t="s">
        <v>945</v>
      </c>
      <c r="F42" s="241" t="s">
        <v>945</v>
      </c>
      <c r="G42" s="241" t="s">
        <v>945</v>
      </c>
      <c r="H42" s="241" t="s">
        <v>945</v>
      </c>
      <c r="I42" s="241" t="s">
        <v>945</v>
      </c>
      <c r="J42" s="241" t="s">
        <v>945</v>
      </c>
      <c r="K42" s="241" t="s">
        <v>945</v>
      </c>
      <c r="L42" s="241"/>
      <c r="M42" s="241" t="s">
        <v>945</v>
      </c>
      <c r="N42" s="241" t="s">
        <v>945</v>
      </c>
      <c r="O42" s="241" t="s">
        <v>945</v>
      </c>
      <c r="P42" s="241" t="s">
        <v>945</v>
      </c>
      <c r="Q42" s="241" t="s">
        <v>945</v>
      </c>
      <c r="R42" s="241" t="s">
        <v>945</v>
      </c>
      <c r="S42" s="241" t="s">
        <v>945</v>
      </c>
      <c r="T42" s="241"/>
      <c r="U42" s="248" t="s">
        <v>945</v>
      </c>
      <c r="V42" s="241" t="s">
        <v>945</v>
      </c>
      <c r="W42" s="241" t="s">
        <v>945</v>
      </c>
      <c r="X42" s="353" t="s">
        <v>945</v>
      </c>
      <c r="Y42" s="231"/>
      <c r="Z42" s="173"/>
      <c r="AA42" s="173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</row>
    <row r="43" spans="1:54" ht="47.25" hidden="1">
      <c r="A43" s="239" t="s">
        <v>217</v>
      </c>
      <c r="B43" s="240" t="s">
        <v>982</v>
      </c>
      <c r="C43" s="241" t="s">
        <v>945</v>
      </c>
      <c r="D43" s="241" t="s">
        <v>945</v>
      </c>
      <c r="E43" s="241" t="s">
        <v>945</v>
      </c>
      <c r="F43" s="241" t="s">
        <v>945</v>
      </c>
      <c r="G43" s="241" t="s">
        <v>945</v>
      </c>
      <c r="H43" s="241" t="s">
        <v>945</v>
      </c>
      <c r="I43" s="241" t="s">
        <v>945</v>
      </c>
      <c r="J43" s="241" t="s">
        <v>945</v>
      </c>
      <c r="K43" s="241" t="s">
        <v>945</v>
      </c>
      <c r="L43" s="241"/>
      <c r="M43" s="241" t="s">
        <v>945</v>
      </c>
      <c r="N43" s="241" t="s">
        <v>945</v>
      </c>
      <c r="O43" s="241" t="s">
        <v>945</v>
      </c>
      <c r="P43" s="241" t="s">
        <v>945</v>
      </c>
      <c r="Q43" s="241" t="s">
        <v>945</v>
      </c>
      <c r="R43" s="241" t="s">
        <v>945</v>
      </c>
      <c r="S43" s="241" t="s">
        <v>945</v>
      </c>
      <c r="T43" s="241"/>
      <c r="U43" s="248" t="s">
        <v>945</v>
      </c>
      <c r="V43" s="241" t="s">
        <v>945</v>
      </c>
      <c r="W43" s="241" t="s">
        <v>945</v>
      </c>
      <c r="X43" s="353" t="s">
        <v>945</v>
      </c>
      <c r="Y43" s="231"/>
      <c r="Z43" s="173"/>
      <c r="AA43" s="173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</row>
    <row r="44" spans="1:54" ht="63" hidden="1">
      <c r="A44" s="239" t="s">
        <v>286</v>
      </c>
      <c r="B44" s="240" t="s">
        <v>983</v>
      </c>
      <c r="C44" s="241" t="s">
        <v>945</v>
      </c>
      <c r="D44" s="241" t="s">
        <v>945</v>
      </c>
      <c r="E44" s="241" t="s">
        <v>945</v>
      </c>
      <c r="F44" s="241" t="s">
        <v>945</v>
      </c>
      <c r="G44" s="241" t="s">
        <v>945</v>
      </c>
      <c r="H44" s="241" t="s">
        <v>945</v>
      </c>
      <c r="I44" s="241" t="s">
        <v>945</v>
      </c>
      <c r="J44" s="241" t="s">
        <v>945</v>
      </c>
      <c r="K44" s="241" t="s">
        <v>945</v>
      </c>
      <c r="L44" s="241"/>
      <c r="M44" s="241" t="s">
        <v>945</v>
      </c>
      <c r="N44" s="241" t="s">
        <v>945</v>
      </c>
      <c r="O44" s="241" t="s">
        <v>945</v>
      </c>
      <c r="P44" s="241" t="s">
        <v>945</v>
      </c>
      <c r="Q44" s="241" t="s">
        <v>945</v>
      </c>
      <c r="R44" s="241" t="s">
        <v>945</v>
      </c>
      <c r="S44" s="241" t="s">
        <v>945</v>
      </c>
      <c r="T44" s="241"/>
      <c r="U44" s="248" t="s">
        <v>945</v>
      </c>
      <c r="V44" s="241" t="s">
        <v>945</v>
      </c>
      <c r="W44" s="241" t="s">
        <v>945</v>
      </c>
      <c r="X44" s="353" t="s">
        <v>945</v>
      </c>
      <c r="Y44" s="231"/>
      <c r="Z44" s="173"/>
      <c r="AA44" s="173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</row>
    <row r="45" spans="1:54" ht="31.5">
      <c r="A45" s="239" t="s">
        <v>288</v>
      </c>
      <c r="B45" s="242" t="s">
        <v>984</v>
      </c>
      <c r="C45" s="241"/>
      <c r="D45" s="241" t="s">
        <v>945</v>
      </c>
      <c r="E45" s="241" t="s">
        <v>945</v>
      </c>
      <c r="F45" s="248">
        <f>F46+F47+F48</f>
        <v>146.34</v>
      </c>
      <c r="G45" s="248" t="s">
        <v>945</v>
      </c>
      <c r="H45" s="248" t="s">
        <v>945</v>
      </c>
      <c r="I45" s="248" t="s">
        <v>945</v>
      </c>
      <c r="J45" s="249">
        <f>J46</f>
        <v>887</v>
      </c>
      <c r="K45" s="249">
        <f>K47</f>
        <v>31</v>
      </c>
      <c r="L45" s="249">
        <f>L48</f>
        <v>1</v>
      </c>
      <c r="M45" s="241" t="s">
        <v>945</v>
      </c>
      <c r="N45" s="247">
        <f>N46+N47+N48</f>
        <v>0</v>
      </c>
      <c r="O45" s="248" t="s">
        <v>945</v>
      </c>
      <c r="P45" s="248" t="s">
        <v>945</v>
      </c>
      <c r="Q45" s="248" t="s">
        <v>945</v>
      </c>
      <c r="R45" s="257">
        <f>R46</f>
        <v>0</v>
      </c>
      <c r="S45" s="257">
        <f>S47</f>
        <v>0</v>
      </c>
      <c r="T45" s="257">
        <f>T48</f>
        <v>0</v>
      </c>
      <c r="U45" s="248" t="s">
        <v>945</v>
      </c>
      <c r="V45" s="248" t="s">
        <v>945</v>
      </c>
      <c r="W45" s="248">
        <f>W46+W47+W48</f>
        <v>-146.34</v>
      </c>
      <c r="X45" s="406">
        <f>N45/F45-1</f>
        <v>-1</v>
      </c>
      <c r="Y45" s="231"/>
      <c r="Z45" s="173"/>
      <c r="AA45" s="173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</row>
    <row r="46" spans="1:54" ht="47.25">
      <c r="A46" s="239" t="s">
        <v>985</v>
      </c>
      <c r="B46" s="240" t="s">
        <v>995</v>
      </c>
      <c r="C46" s="241" t="s">
        <v>996</v>
      </c>
      <c r="D46" s="241" t="s">
        <v>945</v>
      </c>
      <c r="E46" s="241" t="s">
        <v>945</v>
      </c>
      <c r="F46" s="248">
        <v>34.106000000000002</v>
      </c>
      <c r="G46" s="248" t="s">
        <v>945</v>
      </c>
      <c r="H46" s="248" t="s">
        <v>945</v>
      </c>
      <c r="I46" s="248" t="s">
        <v>945</v>
      </c>
      <c r="J46" s="249">
        <v>887</v>
      </c>
      <c r="K46" s="249" t="s">
        <v>945</v>
      </c>
      <c r="L46" s="249" t="s">
        <v>945</v>
      </c>
      <c r="M46" s="241" t="s">
        <v>945</v>
      </c>
      <c r="N46" s="247"/>
      <c r="O46" s="248" t="s">
        <v>945</v>
      </c>
      <c r="P46" s="248" t="s">
        <v>945</v>
      </c>
      <c r="Q46" s="248" t="s">
        <v>945</v>
      </c>
      <c r="R46" s="257"/>
      <c r="S46" s="248" t="s">
        <v>945</v>
      </c>
      <c r="T46" s="248" t="s">
        <v>945</v>
      </c>
      <c r="U46" s="248" t="s">
        <v>945</v>
      </c>
      <c r="V46" s="248" t="s">
        <v>945</v>
      </c>
      <c r="W46" s="248">
        <f>N46-F46</f>
        <v>-34.106000000000002</v>
      </c>
      <c r="X46" s="406">
        <f>N46/F46-1</f>
        <v>-1</v>
      </c>
      <c r="Y46" s="418"/>
      <c r="Z46" s="173"/>
      <c r="AA46" s="173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</row>
    <row r="47" spans="1:54" ht="47.25">
      <c r="A47" s="239" t="s">
        <v>986</v>
      </c>
      <c r="B47" s="354" t="s">
        <v>997</v>
      </c>
      <c r="C47" s="241" t="s">
        <v>998</v>
      </c>
      <c r="D47" s="241" t="s">
        <v>945</v>
      </c>
      <c r="E47" s="241" t="s">
        <v>945</v>
      </c>
      <c r="F47" s="248">
        <v>82.233999999999995</v>
      </c>
      <c r="G47" s="248" t="s">
        <v>945</v>
      </c>
      <c r="H47" s="248" t="s">
        <v>945</v>
      </c>
      <c r="I47" s="248" t="s">
        <v>945</v>
      </c>
      <c r="J47" s="248" t="s">
        <v>945</v>
      </c>
      <c r="K47" s="257">
        <v>31</v>
      </c>
      <c r="L47" s="249" t="s">
        <v>945</v>
      </c>
      <c r="M47" s="241" t="s">
        <v>945</v>
      </c>
      <c r="N47" s="247"/>
      <c r="O47" s="248" t="s">
        <v>945</v>
      </c>
      <c r="P47" s="248" t="s">
        <v>945</v>
      </c>
      <c r="Q47" s="248" t="s">
        <v>945</v>
      </c>
      <c r="R47" s="248" t="s">
        <v>945</v>
      </c>
      <c r="S47" s="248"/>
      <c r="T47" s="248" t="s">
        <v>945</v>
      </c>
      <c r="U47" s="248" t="s">
        <v>945</v>
      </c>
      <c r="V47" s="248" t="s">
        <v>945</v>
      </c>
      <c r="W47" s="248">
        <f t="shared" ref="W47:W48" si="6">N47-F47</f>
        <v>-82.233999999999995</v>
      </c>
      <c r="X47" s="406">
        <f t="shared" ref="X47:X48" si="7">N47/F47-1</f>
        <v>-1</v>
      </c>
      <c r="Y47" s="420"/>
      <c r="Z47" s="421"/>
      <c r="AA47" s="173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</row>
    <row r="48" spans="1:54" ht="48.75" customHeight="1">
      <c r="A48" s="239" t="s">
        <v>1007</v>
      </c>
      <c r="B48" s="378" t="s">
        <v>1008</v>
      </c>
      <c r="C48" s="241" t="s">
        <v>1009</v>
      </c>
      <c r="D48" s="241" t="s">
        <v>945</v>
      </c>
      <c r="E48" s="241" t="s">
        <v>945</v>
      </c>
      <c r="F48" s="379">
        <v>30</v>
      </c>
      <c r="G48" s="248" t="s">
        <v>945</v>
      </c>
      <c r="H48" s="248" t="s">
        <v>945</v>
      </c>
      <c r="I48" s="248" t="s">
        <v>945</v>
      </c>
      <c r="J48" s="248" t="s">
        <v>945</v>
      </c>
      <c r="K48" s="248" t="s">
        <v>945</v>
      </c>
      <c r="L48" s="380">
        <v>1</v>
      </c>
      <c r="M48" s="241" t="s">
        <v>945</v>
      </c>
      <c r="N48" s="247"/>
      <c r="O48" s="248" t="s">
        <v>945</v>
      </c>
      <c r="P48" s="248" t="s">
        <v>945</v>
      </c>
      <c r="Q48" s="248" t="s">
        <v>945</v>
      </c>
      <c r="R48" s="248" t="s">
        <v>945</v>
      </c>
      <c r="S48" s="248" t="s">
        <v>945</v>
      </c>
      <c r="T48" s="257"/>
      <c r="U48" s="248" t="s">
        <v>945</v>
      </c>
      <c r="V48" s="248" t="s">
        <v>945</v>
      </c>
      <c r="W48" s="248">
        <f t="shared" si="6"/>
        <v>-30</v>
      </c>
      <c r="X48" s="406">
        <f t="shared" si="7"/>
        <v>-1</v>
      </c>
      <c r="Y48" s="412"/>
    </row>
    <row r="49" spans="1:25" ht="18.75">
      <c r="A49" s="8"/>
      <c r="B49" s="309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8.75">
      <c r="A50" s="8"/>
      <c r="B50" s="309" t="s">
        <v>1029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</sheetData>
  <customSheetViews>
    <customSheetView guid="{500C2F4F-1743-499A-A051-20565DBF52B2}" scale="80" showPageBreaks="1" printArea="1" view="pageBreakPreview">
      <selection activeCell="A22" sqref="A22:C22"/>
      <colBreaks count="1" manualBreakCount="1">
        <brk id="11" max="23" man="1"/>
      </colBreaks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1">
    <mergeCell ref="M16:T17"/>
    <mergeCell ref="N18:T18"/>
    <mergeCell ref="D15:D19"/>
    <mergeCell ref="E16:L17"/>
    <mergeCell ref="F18:L18"/>
    <mergeCell ref="A5:Y5"/>
    <mergeCell ref="A8:Y8"/>
    <mergeCell ref="A4:Y4"/>
    <mergeCell ref="A15:A19"/>
    <mergeCell ref="B15:B19"/>
    <mergeCell ref="C15:C19"/>
    <mergeCell ref="Y15:Y19"/>
    <mergeCell ref="A7:Y7"/>
    <mergeCell ref="A12:Y12"/>
    <mergeCell ref="A13:Y13"/>
    <mergeCell ref="A10:Y10"/>
    <mergeCell ref="A14:Y14"/>
    <mergeCell ref="U18:V18"/>
    <mergeCell ref="W18:X18"/>
    <mergeCell ref="U15:X17"/>
    <mergeCell ref="E15:T15"/>
  </mergeCells>
  <printOptions horizontalCentered="1"/>
  <pageMargins left="0.39370078740157483" right="0.19685039370078741" top="0" bottom="0" header="0.51181102362204722" footer="0.51181102362204722"/>
  <pageSetup paperSize="9" scale="46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U53"/>
  <sheetViews>
    <sheetView view="pageBreakPreview" topLeftCell="A4" zoomScale="80" zoomScaleSheetLayoutView="80" workbookViewId="0">
      <selection activeCell="A44" sqref="A44:XFD44"/>
    </sheetView>
  </sheetViews>
  <sheetFormatPr defaultColWidth="9" defaultRowHeight="15.75"/>
  <cols>
    <col min="1" max="1" width="9.75" style="6" customWidth="1"/>
    <col min="2" max="2" width="34" style="6" customWidth="1"/>
    <col min="3" max="3" width="17" style="6" customWidth="1"/>
    <col min="4" max="4" width="31.25" style="6" customWidth="1"/>
    <col min="5" max="16" width="7.75" style="6" customWidth="1"/>
    <col min="17" max="21" width="6.375" style="6" customWidth="1"/>
    <col min="22" max="22" width="7.5" style="6" customWidth="1"/>
    <col min="23" max="23" width="6.875" style="6" customWidth="1"/>
    <col min="24" max="16384" width="9" style="6"/>
  </cols>
  <sheetData>
    <row r="1" spans="1:47" ht="18.7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23" t="s">
        <v>60</v>
      </c>
      <c r="Y1" s="8"/>
      <c r="Z1" s="11"/>
      <c r="AB1" s="2"/>
    </row>
    <row r="2" spans="1:47" ht="18.7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30" t="s">
        <v>0</v>
      </c>
      <c r="Y2" s="8"/>
      <c r="Z2" s="11"/>
      <c r="AB2" s="2"/>
    </row>
    <row r="3" spans="1:47" ht="18.7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30" t="s">
        <v>925</v>
      </c>
      <c r="Y3" s="8"/>
      <c r="Z3" s="11"/>
      <c r="AB3" s="2"/>
    </row>
    <row r="4" spans="1:47" s="22" customFormat="1" ht="40.5" customHeight="1">
      <c r="A4" s="508" t="s">
        <v>858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180"/>
      <c r="Z4" s="180"/>
      <c r="AA4" s="180"/>
      <c r="AB4" s="180"/>
      <c r="AC4" s="180"/>
      <c r="AD4" s="180"/>
      <c r="AE4" s="180"/>
    </row>
    <row r="5" spans="1:47" s="9" customFormat="1" ht="18.75">
      <c r="A5" s="433" t="s">
        <v>1037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158"/>
      <c r="Z5" s="158"/>
      <c r="AA5" s="158"/>
      <c r="AB5" s="158"/>
      <c r="AC5" s="158"/>
      <c r="AD5" s="158"/>
      <c r="AE5" s="158"/>
      <c r="AF5" s="158"/>
    </row>
    <row r="6" spans="1:47" s="9" customFormat="1" ht="18.7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</row>
    <row r="7" spans="1:47" s="9" customFormat="1" ht="18" customHeight="1">
      <c r="A7" s="434" t="str">
        <f>'1Ф'!A7:AC7</f>
        <v>Отчет о реализации инвестиционной программы  филиала "Брянскэнергосбыт" ООО "Газпром энергосбыт Брянск"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158"/>
      <c r="Z7" s="158"/>
      <c r="AA7" s="158"/>
      <c r="AB7" s="158"/>
      <c r="AC7" s="158"/>
      <c r="AD7" s="158"/>
      <c r="AE7" s="158"/>
    </row>
    <row r="8" spans="1:47">
      <c r="A8" s="436"/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36"/>
      <c r="W8" s="436"/>
      <c r="X8" s="436"/>
      <c r="Y8" s="24"/>
      <c r="Z8" s="24"/>
      <c r="AA8" s="24"/>
      <c r="AB8" s="24"/>
      <c r="AC8" s="24"/>
      <c r="AD8" s="24"/>
      <c r="AE8" s="24"/>
    </row>
    <row r="9" spans="1:47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</row>
    <row r="10" spans="1:47" ht="18.75">
      <c r="A10" s="434" t="str">
        <f>'1Ф'!A10:AC10</f>
        <v>Год раскрытия информации: 2025 год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170"/>
      <c r="Z10" s="170"/>
      <c r="AA10" s="170"/>
      <c r="AB10" s="170"/>
      <c r="AC10" s="170"/>
      <c r="AD10" s="170"/>
      <c r="AE10" s="170"/>
    </row>
    <row r="11" spans="1:47" ht="18.75">
      <c r="AE11" s="30"/>
    </row>
    <row r="12" spans="1:47" ht="18.75">
      <c r="A12" s="434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19"/>
      <c r="Z12" s="19"/>
      <c r="AA12" s="19"/>
      <c r="AB12" s="171"/>
      <c r="AC12" s="171"/>
      <c r="AD12" s="171"/>
      <c r="AE12" s="171"/>
    </row>
    <row r="13" spans="1:47">
      <c r="A13" s="436"/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  <c r="W13" s="436"/>
      <c r="X13" s="436"/>
      <c r="Y13" s="24"/>
      <c r="Z13" s="24"/>
      <c r="AA13" s="24"/>
      <c r="AB13" s="24"/>
      <c r="AC13" s="24"/>
      <c r="AD13" s="24"/>
      <c r="AE13" s="24"/>
    </row>
    <row r="14" spans="1:47">
      <c r="A14" s="490"/>
      <c r="B14" s="490"/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0"/>
      <c r="P14" s="490"/>
      <c r="Q14" s="490"/>
      <c r="R14" s="490"/>
      <c r="S14" s="490"/>
      <c r="T14" s="490"/>
      <c r="U14" s="490"/>
      <c r="V14" s="490"/>
      <c r="W14" s="490"/>
      <c r="X14" s="490"/>
      <c r="Y14" s="181"/>
      <c r="Z14" s="181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82"/>
      <c r="AQ14" s="182"/>
      <c r="AR14" s="182"/>
      <c r="AS14" s="182"/>
      <c r="AT14" s="182"/>
      <c r="AU14" s="182"/>
    </row>
    <row r="15" spans="1:47" ht="22.5" customHeight="1">
      <c r="A15" s="471" t="s">
        <v>72</v>
      </c>
      <c r="B15" s="474" t="s">
        <v>20</v>
      </c>
      <c r="C15" s="474" t="s">
        <v>5</v>
      </c>
      <c r="D15" s="492" t="s">
        <v>171</v>
      </c>
      <c r="E15" s="499" t="s">
        <v>1050</v>
      </c>
      <c r="F15" s="500"/>
      <c r="G15" s="500"/>
      <c r="H15" s="500"/>
      <c r="I15" s="500"/>
      <c r="J15" s="500"/>
      <c r="K15" s="500"/>
      <c r="L15" s="500"/>
      <c r="M15" s="500"/>
      <c r="N15" s="500"/>
      <c r="O15" s="500"/>
      <c r="P15" s="501"/>
      <c r="Q15" s="499" t="s">
        <v>1032</v>
      </c>
      <c r="R15" s="500"/>
      <c r="S15" s="500"/>
      <c r="T15" s="500"/>
      <c r="U15" s="501"/>
      <c r="V15" s="491" t="s">
        <v>7</v>
      </c>
      <c r="W15" s="491"/>
      <c r="X15" s="491"/>
      <c r="Y15" s="8"/>
      <c r="Z15" s="8"/>
    </row>
    <row r="16" spans="1:47" ht="22.5" customHeight="1">
      <c r="A16" s="472"/>
      <c r="B16" s="475"/>
      <c r="C16" s="475"/>
      <c r="D16" s="493"/>
      <c r="E16" s="502"/>
      <c r="F16" s="503"/>
      <c r="G16" s="503"/>
      <c r="H16" s="503"/>
      <c r="I16" s="503"/>
      <c r="J16" s="503"/>
      <c r="K16" s="503"/>
      <c r="L16" s="503"/>
      <c r="M16" s="503"/>
      <c r="N16" s="503"/>
      <c r="O16" s="503"/>
      <c r="P16" s="504"/>
      <c r="Q16" s="505"/>
      <c r="R16" s="506"/>
      <c r="S16" s="506"/>
      <c r="T16" s="506"/>
      <c r="U16" s="507"/>
      <c r="V16" s="491"/>
      <c r="W16" s="491"/>
      <c r="X16" s="491"/>
      <c r="Y16" s="8"/>
      <c r="Z16" s="8"/>
    </row>
    <row r="17" spans="1:26" ht="24" customHeight="1">
      <c r="A17" s="472"/>
      <c r="B17" s="475"/>
      <c r="C17" s="475"/>
      <c r="D17" s="493"/>
      <c r="E17" s="495" t="s">
        <v>9</v>
      </c>
      <c r="F17" s="495"/>
      <c r="G17" s="495"/>
      <c r="H17" s="495"/>
      <c r="I17" s="495"/>
      <c r="J17" s="495"/>
      <c r="K17" s="496" t="s">
        <v>10</v>
      </c>
      <c r="L17" s="497"/>
      <c r="M17" s="497"/>
      <c r="N17" s="497"/>
      <c r="O17" s="497"/>
      <c r="P17" s="498"/>
      <c r="Q17" s="502"/>
      <c r="R17" s="503"/>
      <c r="S17" s="503"/>
      <c r="T17" s="503"/>
      <c r="U17" s="504"/>
      <c r="V17" s="491"/>
      <c r="W17" s="491"/>
      <c r="X17" s="491"/>
      <c r="Y17" s="8"/>
      <c r="Z17" s="8"/>
    </row>
    <row r="18" spans="1:26" ht="75.75" customHeight="1">
      <c r="A18" s="473"/>
      <c r="B18" s="476"/>
      <c r="C18" s="476"/>
      <c r="D18" s="494"/>
      <c r="E18" s="130" t="s">
        <v>70</v>
      </c>
      <c r="F18" s="45" t="s">
        <v>2</v>
      </c>
      <c r="G18" s="45" t="s">
        <v>3</v>
      </c>
      <c r="H18" s="13" t="s">
        <v>55</v>
      </c>
      <c r="I18" s="45" t="s">
        <v>1</v>
      </c>
      <c r="J18" s="45" t="s">
        <v>13</v>
      </c>
      <c r="K18" s="130" t="s">
        <v>70</v>
      </c>
      <c r="L18" s="45" t="s">
        <v>2</v>
      </c>
      <c r="M18" s="45" t="s">
        <v>3</v>
      </c>
      <c r="N18" s="13" t="s">
        <v>55</v>
      </c>
      <c r="O18" s="45" t="s">
        <v>1</v>
      </c>
      <c r="P18" s="45" t="s">
        <v>13</v>
      </c>
      <c r="Q18" s="45" t="s">
        <v>2</v>
      </c>
      <c r="R18" s="45" t="s">
        <v>3</v>
      </c>
      <c r="S18" s="13" t="s">
        <v>55</v>
      </c>
      <c r="T18" s="45" t="s">
        <v>1</v>
      </c>
      <c r="U18" s="45" t="s">
        <v>13</v>
      </c>
      <c r="V18" s="491"/>
      <c r="W18" s="491"/>
      <c r="X18" s="491"/>
      <c r="Y18" s="8"/>
      <c r="Z18" s="8"/>
    </row>
    <row r="19" spans="1:26">
      <c r="A19" s="27">
        <v>1</v>
      </c>
      <c r="B19" s="27">
        <f t="shared" ref="B19:V19" si="0">A19+1</f>
        <v>2</v>
      </c>
      <c r="C19" s="27">
        <f t="shared" si="0"/>
        <v>3</v>
      </c>
      <c r="D19" s="183">
        <f t="shared" si="0"/>
        <v>4</v>
      </c>
      <c r="E19" s="183">
        <f t="shared" si="0"/>
        <v>5</v>
      </c>
      <c r="F19" s="183">
        <f t="shared" si="0"/>
        <v>6</v>
      </c>
      <c r="G19" s="183">
        <f t="shared" si="0"/>
        <v>7</v>
      </c>
      <c r="H19" s="183">
        <f t="shared" si="0"/>
        <v>8</v>
      </c>
      <c r="I19" s="183">
        <f t="shared" si="0"/>
        <v>9</v>
      </c>
      <c r="J19" s="183">
        <f t="shared" si="0"/>
        <v>10</v>
      </c>
      <c r="K19" s="183">
        <f t="shared" si="0"/>
        <v>11</v>
      </c>
      <c r="L19" s="183">
        <f t="shared" si="0"/>
        <v>12</v>
      </c>
      <c r="M19" s="27">
        <f t="shared" si="0"/>
        <v>13</v>
      </c>
      <c r="N19" s="27">
        <f t="shared" si="0"/>
        <v>14</v>
      </c>
      <c r="O19" s="27">
        <f t="shared" si="0"/>
        <v>15</v>
      </c>
      <c r="P19" s="27">
        <f t="shared" si="0"/>
        <v>16</v>
      </c>
      <c r="Q19" s="27">
        <f t="shared" si="0"/>
        <v>17</v>
      </c>
      <c r="R19" s="27">
        <f t="shared" si="0"/>
        <v>18</v>
      </c>
      <c r="S19" s="27">
        <f t="shared" si="0"/>
        <v>19</v>
      </c>
      <c r="T19" s="27">
        <f t="shared" si="0"/>
        <v>20</v>
      </c>
      <c r="U19" s="27">
        <f t="shared" si="0"/>
        <v>21</v>
      </c>
      <c r="V19" s="489">
        <f t="shared" si="0"/>
        <v>22</v>
      </c>
      <c r="W19" s="489"/>
      <c r="X19" s="489"/>
      <c r="Y19" s="8"/>
      <c r="Z19" s="8"/>
    </row>
    <row r="20" spans="1:26" ht="31.5">
      <c r="A20" s="239"/>
      <c r="B20" s="240" t="s">
        <v>170</v>
      </c>
      <c r="C20" s="241" t="s">
        <v>945</v>
      </c>
      <c r="D20" s="241" t="s">
        <v>945</v>
      </c>
      <c r="E20" s="241" t="s">
        <v>945</v>
      </c>
      <c r="F20" s="241" t="s">
        <v>945</v>
      </c>
      <c r="G20" s="241" t="s">
        <v>945</v>
      </c>
      <c r="H20" s="241" t="s">
        <v>945</v>
      </c>
      <c r="I20" s="241" t="s">
        <v>945</v>
      </c>
      <c r="J20" s="241" t="s">
        <v>945</v>
      </c>
      <c r="K20" s="241" t="s">
        <v>945</v>
      </c>
      <c r="L20" s="241" t="s">
        <v>945</v>
      </c>
      <c r="M20" s="241" t="s">
        <v>945</v>
      </c>
      <c r="N20" s="241" t="s">
        <v>945</v>
      </c>
      <c r="O20" s="241" t="s">
        <v>945</v>
      </c>
      <c r="P20" s="241" t="s">
        <v>945</v>
      </c>
      <c r="Q20" s="241" t="s">
        <v>945</v>
      </c>
      <c r="R20" s="241" t="s">
        <v>945</v>
      </c>
      <c r="S20" s="241" t="s">
        <v>945</v>
      </c>
      <c r="T20" s="241" t="s">
        <v>945</v>
      </c>
      <c r="U20" s="241" t="s">
        <v>945</v>
      </c>
      <c r="V20" s="232"/>
      <c r="W20" s="233"/>
      <c r="X20" s="234"/>
      <c r="Y20" s="8"/>
      <c r="Z20" s="8"/>
    </row>
    <row r="21" spans="1:26" ht="31.5">
      <c r="A21" s="239" t="s">
        <v>946</v>
      </c>
      <c r="B21" s="240" t="s">
        <v>947</v>
      </c>
      <c r="C21" s="241" t="s">
        <v>945</v>
      </c>
      <c r="D21" s="241" t="s">
        <v>945</v>
      </c>
      <c r="E21" s="241" t="s">
        <v>945</v>
      </c>
      <c r="F21" s="241" t="s">
        <v>945</v>
      </c>
      <c r="G21" s="241" t="s">
        <v>945</v>
      </c>
      <c r="H21" s="241" t="s">
        <v>945</v>
      </c>
      <c r="I21" s="241" t="s">
        <v>945</v>
      </c>
      <c r="J21" s="241" t="s">
        <v>945</v>
      </c>
      <c r="K21" s="241" t="s">
        <v>945</v>
      </c>
      <c r="L21" s="241" t="s">
        <v>945</v>
      </c>
      <c r="M21" s="241" t="s">
        <v>945</v>
      </c>
      <c r="N21" s="241" t="s">
        <v>945</v>
      </c>
      <c r="O21" s="241" t="s">
        <v>945</v>
      </c>
      <c r="P21" s="241" t="s">
        <v>945</v>
      </c>
      <c r="Q21" s="241" t="s">
        <v>945</v>
      </c>
      <c r="R21" s="241" t="s">
        <v>945</v>
      </c>
      <c r="S21" s="241" t="s">
        <v>945</v>
      </c>
      <c r="T21" s="241" t="s">
        <v>945</v>
      </c>
      <c r="U21" s="241" t="s">
        <v>945</v>
      </c>
      <c r="V21" s="232"/>
      <c r="W21" s="233"/>
      <c r="X21" s="234"/>
      <c r="Y21" s="8"/>
      <c r="Z21" s="8"/>
    </row>
    <row r="22" spans="1:26" ht="47.25">
      <c r="A22" s="239" t="s">
        <v>948</v>
      </c>
      <c r="B22" s="240" t="s">
        <v>949</v>
      </c>
      <c r="C22" s="241" t="s">
        <v>945</v>
      </c>
      <c r="D22" s="241" t="s">
        <v>945</v>
      </c>
      <c r="E22" s="241" t="s">
        <v>945</v>
      </c>
      <c r="F22" s="241" t="s">
        <v>945</v>
      </c>
      <c r="G22" s="241" t="s">
        <v>945</v>
      </c>
      <c r="H22" s="241" t="s">
        <v>945</v>
      </c>
      <c r="I22" s="241" t="s">
        <v>945</v>
      </c>
      <c r="J22" s="241" t="s">
        <v>945</v>
      </c>
      <c r="K22" s="241" t="s">
        <v>945</v>
      </c>
      <c r="L22" s="241" t="s">
        <v>945</v>
      </c>
      <c r="M22" s="241" t="s">
        <v>945</v>
      </c>
      <c r="N22" s="241" t="s">
        <v>945</v>
      </c>
      <c r="O22" s="241" t="s">
        <v>945</v>
      </c>
      <c r="P22" s="241" t="s">
        <v>945</v>
      </c>
      <c r="Q22" s="241" t="s">
        <v>945</v>
      </c>
      <c r="R22" s="241" t="s">
        <v>945</v>
      </c>
      <c r="S22" s="241" t="s">
        <v>945</v>
      </c>
      <c r="T22" s="241" t="s">
        <v>945</v>
      </c>
      <c r="U22" s="241" t="s">
        <v>945</v>
      </c>
      <c r="V22" s="232"/>
      <c r="W22" s="233"/>
      <c r="X22" s="234"/>
      <c r="Y22" s="8"/>
      <c r="Z22" s="8"/>
    </row>
    <row r="23" spans="1:26" ht="78.75">
      <c r="A23" s="239" t="s">
        <v>950</v>
      </c>
      <c r="B23" s="240" t="s">
        <v>951</v>
      </c>
      <c r="C23" s="241" t="s">
        <v>945</v>
      </c>
      <c r="D23" s="241" t="s">
        <v>945</v>
      </c>
      <c r="E23" s="241" t="s">
        <v>945</v>
      </c>
      <c r="F23" s="241" t="s">
        <v>945</v>
      </c>
      <c r="G23" s="241" t="s">
        <v>945</v>
      </c>
      <c r="H23" s="241" t="s">
        <v>945</v>
      </c>
      <c r="I23" s="241" t="s">
        <v>945</v>
      </c>
      <c r="J23" s="241" t="s">
        <v>945</v>
      </c>
      <c r="K23" s="241" t="s">
        <v>945</v>
      </c>
      <c r="L23" s="241" t="s">
        <v>945</v>
      </c>
      <c r="M23" s="241" t="s">
        <v>945</v>
      </c>
      <c r="N23" s="241" t="s">
        <v>945</v>
      </c>
      <c r="O23" s="241" t="s">
        <v>945</v>
      </c>
      <c r="P23" s="241" t="s">
        <v>945</v>
      </c>
      <c r="Q23" s="241" t="s">
        <v>945</v>
      </c>
      <c r="R23" s="241" t="s">
        <v>945</v>
      </c>
      <c r="S23" s="241" t="s">
        <v>945</v>
      </c>
      <c r="T23" s="241" t="s">
        <v>945</v>
      </c>
      <c r="U23" s="241" t="s">
        <v>945</v>
      </c>
      <c r="V23" s="232"/>
      <c r="W23" s="233"/>
      <c r="X23" s="234"/>
      <c r="Y23" s="8"/>
      <c r="Z23" s="8"/>
    </row>
    <row r="24" spans="1:26" ht="47.25">
      <c r="A24" s="239" t="s">
        <v>952</v>
      </c>
      <c r="B24" s="240" t="s">
        <v>953</v>
      </c>
      <c r="C24" s="241" t="s">
        <v>945</v>
      </c>
      <c r="D24" s="241" t="s">
        <v>945</v>
      </c>
      <c r="E24" s="241" t="s">
        <v>945</v>
      </c>
      <c r="F24" s="241" t="s">
        <v>945</v>
      </c>
      <c r="G24" s="241" t="s">
        <v>945</v>
      </c>
      <c r="H24" s="241" t="s">
        <v>945</v>
      </c>
      <c r="I24" s="241" t="s">
        <v>945</v>
      </c>
      <c r="J24" s="241" t="s">
        <v>945</v>
      </c>
      <c r="K24" s="241" t="s">
        <v>945</v>
      </c>
      <c r="L24" s="241" t="s">
        <v>945</v>
      </c>
      <c r="M24" s="241" t="s">
        <v>945</v>
      </c>
      <c r="N24" s="241" t="s">
        <v>945</v>
      </c>
      <c r="O24" s="241" t="s">
        <v>945</v>
      </c>
      <c r="P24" s="241" t="s">
        <v>945</v>
      </c>
      <c r="Q24" s="241" t="s">
        <v>945</v>
      </c>
      <c r="R24" s="241" t="s">
        <v>945</v>
      </c>
      <c r="S24" s="241" t="s">
        <v>945</v>
      </c>
      <c r="T24" s="241" t="s">
        <v>945</v>
      </c>
      <c r="U24" s="241" t="s">
        <v>945</v>
      </c>
      <c r="V24" s="232"/>
      <c r="W24" s="233"/>
      <c r="X24" s="234"/>
      <c r="Y24" s="8"/>
      <c r="Z24" s="8"/>
    </row>
    <row r="25" spans="1:26" ht="47.25">
      <c r="A25" s="239" t="s">
        <v>954</v>
      </c>
      <c r="B25" s="240" t="s">
        <v>955</v>
      </c>
      <c r="C25" s="241" t="s">
        <v>945</v>
      </c>
      <c r="D25" s="241" t="s">
        <v>945</v>
      </c>
      <c r="E25" s="241" t="s">
        <v>945</v>
      </c>
      <c r="F25" s="241" t="s">
        <v>945</v>
      </c>
      <c r="G25" s="241" t="s">
        <v>945</v>
      </c>
      <c r="H25" s="241" t="s">
        <v>945</v>
      </c>
      <c r="I25" s="241" t="s">
        <v>945</v>
      </c>
      <c r="J25" s="241" t="s">
        <v>945</v>
      </c>
      <c r="K25" s="241" t="s">
        <v>945</v>
      </c>
      <c r="L25" s="241" t="s">
        <v>945</v>
      </c>
      <c r="M25" s="241" t="s">
        <v>945</v>
      </c>
      <c r="N25" s="241" t="s">
        <v>945</v>
      </c>
      <c r="O25" s="241" t="s">
        <v>945</v>
      </c>
      <c r="P25" s="241" t="s">
        <v>945</v>
      </c>
      <c r="Q25" s="241" t="s">
        <v>945</v>
      </c>
      <c r="R25" s="241" t="s">
        <v>945</v>
      </c>
      <c r="S25" s="241" t="s">
        <v>945</v>
      </c>
      <c r="T25" s="241" t="s">
        <v>945</v>
      </c>
      <c r="U25" s="241" t="s">
        <v>945</v>
      </c>
      <c r="V25" s="232"/>
      <c r="W25" s="233"/>
      <c r="X25" s="234"/>
      <c r="Y25" s="8"/>
      <c r="Z25" s="8"/>
    </row>
    <row r="26" spans="1:26" ht="31.5">
      <c r="A26" s="239" t="s">
        <v>956</v>
      </c>
      <c r="B26" s="242" t="s">
        <v>957</v>
      </c>
      <c r="C26" s="241" t="s">
        <v>945</v>
      </c>
      <c r="D26" s="241" t="s">
        <v>945</v>
      </c>
      <c r="E26" s="241" t="s">
        <v>945</v>
      </c>
      <c r="F26" s="241" t="s">
        <v>945</v>
      </c>
      <c r="G26" s="241" t="s">
        <v>945</v>
      </c>
      <c r="H26" s="241" t="s">
        <v>945</v>
      </c>
      <c r="I26" s="241" t="s">
        <v>945</v>
      </c>
      <c r="J26" s="241" t="s">
        <v>945</v>
      </c>
      <c r="K26" s="241" t="s">
        <v>945</v>
      </c>
      <c r="L26" s="241" t="s">
        <v>945</v>
      </c>
      <c r="M26" s="241" t="s">
        <v>945</v>
      </c>
      <c r="N26" s="241" t="s">
        <v>945</v>
      </c>
      <c r="O26" s="241" t="s">
        <v>945</v>
      </c>
      <c r="P26" s="241" t="s">
        <v>945</v>
      </c>
      <c r="Q26" s="241" t="s">
        <v>945</v>
      </c>
      <c r="R26" s="241" t="s">
        <v>945</v>
      </c>
      <c r="S26" s="241" t="s">
        <v>945</v>
      </c>
      <c r="T26" s="241" t="s">
        <v>945</v>
      </c>
      <c r="U26" s="241" t="s">
        <v>945</v>
      </c>
      <c r="V26" s="232"/>
      <c r="W26" s="233"/>
      <c r="X26" s="234"/>
      <c r="Y26" s="8"/>
      <c r="Z26" s="8"/>
    </row>
    <row r="27" spans="1:26">
      <c r="A27" s="239" t="s">
        <v>958</v>
      </c>
      <c r="B27" s="240" t="s">
        <v>959</v>
      </c>
      <c r="C27" s="241" t="s">
        <v>945</v>
      </c>
      <c r="D27" s="241" t="s">
        <v>945</v>
      </c>
      <c r="E27" s="241" t="s">
        <v>945</v>
      </c>
      <c r="F27" s="241" t="s">
        <v>945</v>
      </c>
      <c r="G27" s="241" t="s">
        <v>945</v>
      </c>
      <c r="H27" s="241" t="s">
        <v>945</v>
      </c>
      <c r="I27" s="241" t="s">
        <v>945</v>
      </c>
      <c r="J27" s="241" t="s">
        <v>945</v>
      </c>
      <c r="K27" s="241" t="s">
        <v>945</v>
      </c>
      <c r="L27" s="241" t="s">
        <v>945</v>
      </c>
      <c r="M27" s="241" t="s">
        <v>945</v>
      </c>
      <c r="N27" s="241" t="s">
        <v>945</v>
      </c>
      <c r="O27" s="241" t="s">
        <v>945</v>
      </c>
      <c r="P27" s="241" t="s">
        <v>945</v>
      </c>
      <c r="Q27" s="241" t="s">
        <v>945</v>
      </c>
      <c r="R27" s="241" t="s">
        <v>945</v>
      </c>
      <c r="S27" s="241" t="s">
        <v>945</v>
      </c>
      <c r="T27" s="241" t="s">
        <v>945</v>
      </c>
      <c r="U27" s="241" t="s">
        <v>945</v>
      </c>
      <c r="V27" s="232"/>
      <c r="W27" s="233"/>
      <c r="X27" s="234"/>
      <c r="Y27" s="8"/>
      <c r="Z27" s="8"/>
    </row>
    <row r="28" spans="1:26" ht="31.5" hidden="1">
      <c r="A28" s="239" t="s">
        <v>175</v>
      </c>
      <c r="B28" s="240" t="s">
        <v>960</v>
      </c>
      <c r="C28" s="241" t="s">
        <v>945</v>
      </c>
      <c r="D28" s="241" t="s">
        <v>945</v>
      </c>
      <c r="E28" s="241" t="s">
        <v>945</v>
      </c>
      <c r="F28" s="241" t="s">
        <v>945</v>
      </c>
      <c r="G28" s="241" t="s">
        <v>945</v>
      </c>
      <c r="H28" s="241" t="s">
        <v>945</v>
      </c>
      <c r="I28" s="241" t="s">
        <v>945</v>
      </c>
      <c r="J28" s="241" t="s">
        <v>945</v>
      </c>
      <c r="K28" s="241" t="s">
        <v>945</v>
      </c>
      <c r="L28" s="241" t="s">
        <v>945</v>
      </c>
      <c r="M28" s="241" t="s">
        <v>945</v>
      </c>
      <c r="N28" s="241" t="s">
        <v>945</v>
      </c>
      <c r="O28" s="241" t="s">
        <v>945</v>
      </c>
      <c r="P28" s="241" t="s">
        <v>945</v>
      </c>
      <c r="Q28" s="241" t="s">
        <v>945</v>
      </c>
      <c r="R28" s="241" t="s">
        <v>945</v>
      </c>
      <c r="S28" s="241" t="s">
        <v>945</v>
      </c>
      <c r="T28" s="241" t="s">
        <v>945</v>
      </c>
      <c r="U28" s="241" t="s">
        <v>945</v>
      </c>
      <c r="V28" s="232"/>
      <c r="W28" s="233"/>
      <c r="X28" s="234"/>
      <c r="Y28" s="8"/>
      <c r="Z28" s="8"/>
    </row>
    <row r="29" spans="1:26" ht="47.25" hidden="1">
      <c r="A29" s="239" t="s">
        <v>177</v>
      </c>
      <c r="B29" s="240" t="s">
        <v>961</v>
      </c>
      <c r="C29" s="241" t="s">
        <v>945</v>
      </c>
      <c r="D29" s="241" t="s">
        <v>945</v>
      </c>
      <c r="E29" s="241" t="s">
        <v>945</v>
      </c>
      <c r="F29" s="241" t="s">
        <v>945</v>
      </c>
      <c r="G29" s="241" t="s">
        <v>945</v>
      </c>
      <c r="H29" s="241" t="s">
        <v>945</v>
      </c>
      <c r="I29" s="241" t="s">
        <v>945</v>
      </c>
      <c r="J29" s="241" t="s">
        <v>945</v>
      </c>
      <c r="K29" s="241" t="s">
        <v>945</v>
      </c>
      <c r="L29" s="241" t="s">
        <v>945</v>
      </c>
      <c r="M29" s="241" t="s">
        <v>945</v>
      </c>
      <c r="N29" s="241" t="s">
        <v>945</v>
      </c>
      <c r="O29" s="241" t="s">
        <v>945</v>
      </c>
      <c r="P29" s="241" t="s">
        <v>945</v>
      </c>
      <c r="Q29" s="241" t="s">
        <v>945</v>
      </c>
      <c r="R29" s="241" t="s">
        <v>945</v>
      </c>
      <c r="S29" s="241" t="s">
        <v>945</v>
      </c>
      <c r="T29" s="241" t="s">
        <v>945</v>
      </c>
      <c r="U29" s="241" t="s">
        <v>945</v>
      </c>
      <c r="V29" s="232"/>
      <c r="W29" s="233"/>
      <c r="X29" s="234"/>
      <c r="Y29" s="8"/>
      <c r="Z29" s="8"/>
    </row>
    <row r="30" spans="1:26" ht="47.25" hidden="1">
      <c r="A30" s="239" t="s">
        <v>190</v>
      </c>
      <c r="B30" s="240" t="s">
        <v>962</v>
      </c>
      <c r="C30" s="241" t="s">
        <v>945</v>
      </c>
      <c r="D30" s="241" t="s">
        <v>945</v>
      </c>
      <c r="E30" s="241" t="s">
        <v>945</v>
      </c>
      <c r="F30" s="241" t="s">
        <v>945</v>
      </c>
      <c r="G30" s="241" t="s">
        <v>945</v>
      </c>
      <c r="H30" s="241" t="s">
        <v>945</v>
      </c>
      <c r="I30" s="241" t="s">
        <v>945</v>
      </c>
      <c r="J30" s="241" t="s">
        <v>945</v>
      </c>
      <c r="K30" s="241" t="s">
        <v>945</v>
      </c>
      <c r="L30" s="241" t="s">
        <v>945</v>
      </c>
      <c r="M30" s="241" t="s">
        <v>945</v>
      </c>
      <c r="N30" s="241" t="s">
        <v>945</v>
      </c>
      <c r="O30" s="241" t="s">
        <v>945</v>
      </c>
      <c r="P30" s="241" t="s">
        <v>945</v>
      </c>
      <c r="Q30" s="241" t="s">
        <v>945</v>
      </c>
      <c r="R30" s="241" t="s">
        <v>945</v>
      </c>
      <c r="S30" s="241" t="s">
        <v>945</v>
      </c>
      <c r="T30" s="241" t="s">
        <v>945</v>
      </c>
      <c r="U30" s="241" t="s">
        <v>945</v>
      </c>
      <c r="V30" s="232"/>
      <c r="W30" s="233"/>
      <c r="X30" s="234"/>
      <c r="Y30" s="8"/>
      <c r="Z30" s="8"/>
    </row>
    <row r="31" spans="1:26" ht="63" hidden="1">
      <c r="A31" s="239" t="s">
        <v>191</v>
      </c>
      <c r="B31" s="240" t="s">
        <v>963</v>
      </c>
      <c r="C31" s="241" t="s">
        <v>945</v>
      </c>
      <c r="D31" s="241" t="s">
        <v>945</v>
      </c>
      <c r="E31" s="241" t="s">
        <v>945</v>
      </c>
      <c r="F31" s="241" t="s">
        <v>945</v>
      </c>
      <c r="G31" s="241" t="s">
        <v>945</v>
      </c>
      <c r="H31" s="241" t="s">
        <v>945</v>
      </c>
      <c r="I31" s="241" t="s">
        <v>945</v>
      </c>
      <c r="J31" s="241" t="s">
        <v>945</v>
      </c>
      <c r="K31" s="241" t="s">
        <v>945</v>
      </c>
      <c r="L31" s="241" t="s">
        <v>945</v>
      </c>
      <c r="M31" s="241" t="s">
        <v>945</v>
      </c>
      <c r="N31" s="241" t="s">
        <v>945</v>
      </c>
      <c r="O31" s="241" t="s">
        <v>945</v>
      </c>
      <c r="P31" s="241" t="s">
        <v>945</v>
      </c>
      <c r="Q31" s="241" t="s">
        <v>945</v>
      </c>
      <c r="R31" s="241" t="s">
        <v>945</v>
      </c>
      <c r="S31" s="241" t="s">
        <v>945</v>
      </c>
      <c r="T31" s="241" t="s">
        <v>945</v>
      </c>
      <c r="U31" s="241" t="s">
        <v>945</v>
      </c>
      <c r="V31" s="232"/>
      <c r="W31" s="233"/>
      <c r="X31" s="234"/>
      <c r="Y31" s="8"/>
      <c r="Z31" s="8"/>
    </row>
    <row r="32" spans="1:26" ht="110.25" hidden="1">
      <c r="A32" s="239" t="s">
        <v>964</v>
      </c>
      <c r="B32" s="240" t="s">
        <v>965</v>
      </c>
      <c r="C32" s="241" t="s">
        <v>945</v>
      </c>
      <c r="D32" s="241" t="s">
        <v>945</v>
      </c>
      <c r="E32" s="241" t="s">
        <v>945</v>
      </c>
      <c r="F32" s="241" t="s">
        <v>945</v>
      </c>
      <c r="G32" s="241" t="s">
        <v>945</v>
      </c>
      <c r="H32" s="241" t="s">
        <v>945</v>
      </c>
      <c r="I32" s="241" t="s">
        <v>945</v>
      </c>
      <c r="J32" s="241" t="s">
        <v>945</v>
      </c>
      <c r="K32" s="241" t="s">
        <v>945</v>
      </c>
      <c r="L32" s="241" t="s">
        <v>945</v>
      </c>
      <c r="M32" s="241" t="s">
        <v>945</v>
      </c>
      <c r="N32" s="241" t="s">
        <v>945</v>
      </c>
      <c r="O32" s="241" t="s">
        <v>945</v>
      </c>
      <c r="P32" s="241" t="s">
        <v>945</v>
      </c>
      <c r="Q32" s="241" t="s">
        <v>945</v>
      </c>
      <c r="R32" s="241" t="s">
        <v>945</v>
      </c>
      <c r="S32" s="241" t="s">
        <v>945</v>
      </c>
      <c r="T32" s="241" t="s">
        <v>945</v>
      </c>
      <c r="U32" s="241" t="s">
        <v>945</v>
      </c>
      <c r="V32" s="232"/>
      <c r="W32" s="233"/>
      <c r="X32" s="234"/>
      <c r="Y32" s="8"/>
      <c r="Z32" s="8"/>
    </row>
    <row r="33" spans="1:33" ht="47.25" hidden="1">
      <c r="A33" s="239" t="s">
        <v>193</v>
      </c>
      <c r="B33" s="240" t="s">
        <v>966</v>
      </c>
      <c r="C33" s="241" t="s">
        <v>945</v>
      </c>
      <c r="D33" s="241" t="s">
        <v>945</v>
      </c>
      <c r="E33" s="241" t="s">
        <v>945</v>
      </c>
      <c r="F33" s="241" t="s">
        <v>945</v>
      </c>
      <c r="G33" s="241" t="s">
        <v>945</v>
      </c>
      <c r="H33" s="241" t="s">
        <v>945</v>
      </c>
      <c r="I33" s="241" t="s">
        <v>945</v>
      </c>
      <c r="J33" s="241" t="s">
        <v>945</v>
      </c>
      <c r="K33" s="241" t="s">
        <v>945</v>
      </c>
      <c r="L33" s="241" t="s">
        <v>945</v>
      </c>
      <c r="M33" s="241" t="s">
        <v>945</v>
      </c>
      <c r="N33" s="241" t="s">
        <v>945</v>
      </c>
      <c r="O33" s="241" t="s">
        <v>945</v>
      </c>
      <c r="P33" s="241" t="s">
        <v>945</v>
      </c>
      <c r="Q33" s="241" t="s">
        <v>945</v>
      </c>
      <c r="R33" s="241" t="s">
        <v>945</v>
      </c>
      <c r="S33" s="241" t="s">
        <v>945</v>
      </c>
      <c r="T33" s="241" t="s">
        <v>945</v>
      </c>
      <c r="U33" s="241" t="s">
        <v>945</v>
      </c>
      <c r="V33" s="232"/>
      <c r="W33" s="233"/>
      <c r="X33" s="234"/>
      <c r="Y33" s="8"/>
      <c r="Z33" s="8"/>
    </row>
    <row r="34" spans="1:33" ht="78.75" hidden="1">
      <c r="A34" s="239" t="s">
        <v>194</v>
      </c>
      <c r="B34" s="240" t="s">
        <v>967</v>
      </c>
      <c r="C34" s="241" t="s">
        <v>945</v>
      </c>
      <c r="D34" s="241" t="s">
        <v>945</v>
      </c>
      <c r="E34" s="241" t="s">
        <v>945</v>
      </c>
      <c r="F34" s="241" t="s">
        <v>945</v>
      </c>
      <c r="G34" s="241" t="s">
        <v>945</v>
      </c>
      <c r="H34" s="241" t="s">
        <v>945</v>
      </c>
      <c r="I34" s="241" t="s">
        <v>945</v>
      </c>
      <c r="J34" s="241" t="s">
        <v>945</v>
      </c>
      <c r="K34" s="241" t="s">
        <v>945</v>
      </c>
      <c r="L34" s="241" t="s">
        <v>945</v>
      </c>
      <c r="M34" s="241" t="s">
        <v>945</v>
      </c>
      <c r="N34" s="241" t="s">
        <v>945</v>
      </c>
      <c r="O34" s="241" t="s">
        <v>945</v>
      </c>
      <c r="P34" s="241" t="s">
        <v>945</v>
      </c>
      <c r="Q34" s="241" t="s">
        <v>945</v>
      </c>
      <c r="R34" s="241" t="s">
        <v>945</v>
      </c>
      <c r="S34" s="241" t="s">
        <v>945</v>
      </c>
      <c r="T34" s="241" t="s">
        <v>945</v>
      </c>
      <c r="U34" s="241" t="s">
        <v>945</v>
      </c>
      <c r="V34" s="232"/>
      <c r="W34" s="233"/>
      <c r="X34" s="234"/>
      <c r="Y34" s="8"/>
      <c r="Z34" s="8"/>
    </row>
    <row r="35" spans="1:33" ht="63" hidden="1">
      <c r="A35" s="239" t="s">
        <v>204</v>
      </c>
      <c r="B35" s="240" t="s">
        <v>969</v>
      </c>
      <c r="C35" s="241" t="s">
        <v>945</v>
      </c>
      <c r="D35" s="241" t="s">
        <v>945</v>
      </c>
      <c r="E35" s="241" t="s">
        <v>945</v>
      </c>
      <c r="F35" s="241" t="s">
        <v>945</v>
      </c>
      <c r="G35" s="241" t="s">
        <v>945</v>
      </c>
      <c r="H35" s="241" t="s">
        <v>945</v>
      </c>
      <c r="I35" s="241" t="s">
        <v>945</v>
      </c>
      <c r="J35" s="241" t="s">
        <v>945</v>
      </c>
      <c r="K35" s="241" t="s">
        <v>945</v>
      </c>
      <c r="L35" s="241" t="s">
        <v>945</v>
      </c>
      <c r="M35" s="241" t="s">
        <v>945</v>
      </c>
      <c r="N35" s="241" t="s">
        <v>945</v>
      </c>
      <c r="O35" s="241" t="s">
        <v>945</v>
      </c>
      <c r="P35" s="241" t="s">
        <v>945</v>
      </c>
      <c r="Q35" s="241" t="s">
        <v>945</v>
      </c>
      <c r="R35" s="241" t="s">
        <v>945</v>
      </c>
      <c r="S35" s="241" t="s">
        <v>945</v>
      </c>
      <c r="T35" s="241" t="s">
        <v>945</v>
      </c>
      <c r="U35" s="241" t="s">
        <v>945</v>
      </c>
      <c r="V35" s="232"/>
      <c r="W35" s="233"/>
      <c r="X35" s="234"/>
      <c r="Y35" s="8"/>
      <c r="Z35" s="8"/>
    </row>
    <row r="36" spans="1:33" ht="47.25" hidden="1">
      <c r="A36" s="239" t="s">
        <v>205</v>
      </c>
      <c r="B36" s="240" t="s">
        <v>970</v>
      </c>
      <c r="C36" s="241" t="s">
        <v>945</v>
      </c>
      <c r="D36" s="241" t="s">
        <v>945</v>
      </c>
      <c r="E36" s="241" t="s">
        <v>945</v>
      </c>
      <c r="F36" s="241" t="s">
        <v>945</v>
      </c>
      <c r="G36" s="241" t="s">
        <v>945</v>
      </c>
      <c r="H36" s="241" t="s">
        <v>945</v>
      </c>
      <c r="I36" s="241" t="s">
        <v>945</v>
      </c>
      <c r="J36" s="241" t="s">
        <v>945</v>
      </c>
      <c r="K36" s="241" t="s">
        <v>945</v>
      </c>
      <c r="L36" s="241" t="s">
        <v>945</v>
      </c>
      <c r="M36" s="241" t="s">
        <v>945</v>
      </c>
      <c r="N36" s="241" t="s">
        <v>945</v>
      </c>
      <c r="O36" s="241" t="s">
        <v>945</v>
      </c>
      <c r="P36" s="241" t="s">
        <v>945</v>
      </c>
      <c r="Q36" s="241" t="s">
        <v>945</v>
      </c>
      <c r="R36" s="241" t="s">
        <v>945</v>
      </c>
      <c r="S36" s="241" t="s">
        <v>945</v>
      </c>
      <c r="T36" s="241" t="s">
        <v>945</v>
      </c>
      <c r="U36" s="241" t="s">
        <v>945</v>
      </c>
      <c r="V36" s="232"/>
      <c r="W36" s="233"/>
      <c r="X36" s="234"/>
      <c r="Y36" s="8"/>
      <c r="Z36" s="8"/>
    </row>
    <row r="37" spans="1:33" ht="63" hidden="1">
      <c r="A37" s="239" t="s">
        <v>971</v>
      </c>
      <c r="B37" s="240" t="s">
        <v>972</v>
      </c>
      <c r="C37" s="241" t="s">
        <v>945</v>
      </c>
      <c r="D37" s="241" t="s">
        <v>945</v>
      </c>
      <c r="E37" s="241" t="s">
        <v>945</v>
      </c>
      <c r="F37" s="241" t="s">
        <v>945</v>
      </c>
      <c r="G37" s="241" t="s">
        <v>945</v>
      </c>
      <c r="H37" s="241" t="s">
        <v>945</v>
      </c>
      <c r="I37" s="241" t="s">
        <v>945</v>
      </c>
      <c r="J37" s="241" t="s">
        <v>945</v>
      </c>
      <c r="K37" s="241" t="s">
        <v>945</v>
      </c>
      <c r="L37" s="241" t="s">
        <v>945</v>
      </c>
      <c r="M37" s="241" t="s">
        <v>945</v>
      </c>
      <c r="N37" s="241" t="s">
        <v>945</v>
      </c>
      <c r="O37" s="241" t="s">
        <v>945</v>
      </c>
      <c r="P37" s="241" t="s">
        <v>945</v>
      </c>
      <c r="Q37" s="241" t="s">
        <v>945</v>
      </c>
      <c r="R37" s="241" t="s">
        <v>945</v>
      </c>
      <c r="S37" s="241" t="s">
        <v>945</v>
      </c>
      <c r="T37" s="241" t="s">
        <v>945</v>
      </c>
      <c r="U37" s="241" t="s">
        <v>945</v>
      </c>
      <c r="V37" s="232"/>
      <c r="W37" s="233"/>
      <c r="X37" s="234"/>
      <c r="Y37" s="8"/>
      <c r="Z37" s="8"/>
    </row>
    <row r="38" spans="1:33" ht="94.5" hidden="1">
      <c r="A38" s="239" t="s">
        <v>216</v>
      </c>
      <c r="B38" s="240" t="s">
        <v>977</v>
      </c>
      <c r="C38" s="241" t="s">
        <v>945</v>
      </c>
      <c r="D38" s="241" t="s">
        <v>945</v>
      </c>
      <c r="E38" s="241" t="s">
        <v>945</v>
      </c>
      <c r="F38" s="241" t="s">
        <v>945</v>
      </c>
      <c r="G38" s="241" t="s">
        <v>945</v>
      </c>
      <c r="H38" s="241" t="s">
        <v>945</v>
      </c>
      <c r="I38" s="241" t="s">
        <v>945</v>
      </c>
      <c r="J38" s="241" t="s">
        <v>945</v>
      </c>
      <c r="K38" s="241" t="s">
        <v>945</v>
      </c>
      <c r="L38" s="241" t="s">
        <v>945</v>
      </c>
      <c r="M38" s="241" t="s">
        <v>945</v>
      </c>
      <c r="N38" s="241" t="s">
        <v>945</v>
      </c>
      <c r="O38" s="241" t="s">
        <v>945</v>
      </c>
      <c r="P38" s="241" t="s">
        <v>945</v>
      </c>
      <c r="Q38" s="241" t="s">
        <v>945</v>
      </c>
      <c r="R38" s="241" t="s">
        <v>945</v>
      </c>
      <c r="S38" s="241" t="s">
        <v>945</v>
      </c>
      <c r="T38" s="241" t="s">
        <v>945</v>
      </c>
      <c r="U38" s="241" t="s">
        <v>945</v>
      </c>
      <c r="V38" s="232"/>
      <c r="W38" s="233"/>
      <c r="X38" s="234"/>
      <c r="Y38" s="8"/>
      <c r="Z38" s="8"/>
    </row>
    <row r="39" spans="1:33" ht="78.75" hidden="1">
      <c r="A39" s="239" t="s">
        <v>978</v>
      </c>
      <c r="B39" s="240" t="s">
        <v>979</v>
      </c>
      <c r="C39" s="241" t="s">
        <v>945</v>
      </c>
      <c r="D39" s="241" t="s">
        <v>945</v>
      </c>
      <c r="E39" s="241" t="s">
        <v>945</v>
      </c>
      <c r="F39" s="241" t="s">
        <v>945</v>
      </c>
      <c r="G39" s="241" t="s">
        <v>945</v>
      </c>
      <c r="H39" s="241" t="s">
        <v>945</v>
      </c>
      <c r="I39" s="241" t="s">
        <v>945</v>
      </c>
      <c r="J39" s="241" t="s">
        <v>945</v>
      </c>
      <c r="K39" s="241" t="s">
        <v>945</v>
      </c>
      <c r="L39" s="241" t="s">
        <v>945</v>
      </c>
      <c r="M39" s="241" t="s">
        <v>945</v>
      </c>
      <c r="N39" s="241" t="s">
        <v>945</v>
      </c>
      <c r="O39" s="241" t="s">
        <v>945</v>
      </c>
      <c r="P39" s="241" t="s">
        <v>945</v>
      </c>
      <c r="Q39" s="241" t="s">
        <v>945</v>
      </c>
      <c r="R39" s="241" t="s">
        <v>945</v>
      </c>
      <c r="S39" s="241" t="s">
        <v>945</v>
      </c>
      <c r="T39" s="241" t="s">
        <v>945</v>
      </c>
      <c r="U39" s="241" t="s">
        <v>945</v>
      </c>
      <c r="V39" s="232"/>
      <c r="W39" s="233"/>
      <c r="X39" s="234"/>
      <c r="Y39" s="8"/>
      <c r="Z39" s="8"/>
    </row>
    <row r="40" spans="1:33" ht="78.75" hidden="1">
      <c r="A40" s="239" t="s">
        <v>980</v>
      </c>
      <c r="B40" s="240" t="s">
        <v>981</v>
      </c>
      <c r="C40" s="241" t="s">
        <v>945</v>
      </c>
      <c r="D40" s="241" t="s">
        <v>945</v>
      </c>
      <c r="E40" s="241" t="s">
        <v>945</v>
      </c>
      <c r="F40" s="241" t="s">
        <v>945</v>
      </c>
      <c r="G40" s="241" t="s">
        <v>945</v>
      </c>
      <c r="H40" s="241" t="s">
        <v>945</v>
      </c>
      <c r="I40" s="241" t="s">
        <v>945</v>
      </c>
      <c r="J40" s="241" t="s">
        <v>945</v>
      </c>
      <c r="K40" s="241" t="s">
        <v>945</v>
      </c>
      <c r="L40" s="241" t="s">
        <v>945</v>
      </c>
      <c r="M40" s="241" t="s">
        <v>945</v>
      </c>
      <c r="N40" s="241" t="s">
        <v>945</v>
      </c>
      <c r="O40" s="241" t="s">
        <v>945</v>
      </c>
      <c r="P40" s="241" t="s">
        <v>945</v>
      </c>
      <c r="Q40" s="241" t="s">
        <v>945</v>
      </c>
      <c r="R40" s="241" t="s">
        <v>945</v>
      </c>
      <c r="S40" s="241" t="s">
        <v>945</v>
      </c>
      <c r="T40" s="241" t="s">
        <v>945</v>
      </c>
      <c r="U40" s="241" t="s">
        <v>945</v>
      </c>
      <c r="V40" s="232"/>
      <c r="W40" s="233"/>
      <c r="X40" s="234"/>
      <c r="Y40" s="8"/>
      <c r="Z40" s="8"/>
    </row>
    <row r="41" spans="1:33" ht="47.25" hidden="1">
      <c r="A41" s="239" t="s">
        <v>217</v>
      </c>
      <c r="B41" s="240" t="s">
        <v>982</v>
      </c>
      <c r="C41" s="241" t="s">
        <v>945</v>
      </c>
      <c r="D41" s="241" t="s">
        <v>945</v>
      </c>
      <c r="E41" s="241" t="s">
        <v>945</v>
      </c>
      <c r="F41" s="241" t="s">
        <v>945</v>
      </c>
      <c r="G41" s="241" t="s">
        <v>945</v>
      </c>
      <c r="H41" s="241" t="s">
        <v>945</v>
      </c>
      <c r="I41" s="241" t="s">
        <v>945</v>
      </c>
      <c r="J41" s="241" t="s">
        <v>945</v>
      </c>
      <c r="K41" s="241" t="s">
        <v>945</v>
      </c>
      <c r="L41" s="241" t="s">
        <v>945</v>
      </c>
      <c r="M41" s="241" t="s">
        <v>945</v>
      </c>
      <c r="N41" s="241" t="s">
        <v>945</v>
      </c>
      <c r="O41" s="241" t="s">
        <v>945</v>
      </c>
      <c r="P41" s="241" t="s">
        <v>945</v>
      </c>
      <c r="Q41" s="241" t="s">
        <v>945</v>
      </c>
      <c r="R41" s="241" t="s">
        <v>945</v>
      </c>
      <c r="S41" s="241" t="s">
        <v>945</v>
      </c>
      <c r="T41" s="241" t="s">
        <v>945</v>
      </c>
      <c r="U41" s="241" t="s">
        <v>945</v>
      </c>
      <c r="V41" s="232"/>
      <c r="W41" s="233"/>
      <c r="X41" s="234"/>
      <c r="Y41" s="8"/>
      <c r="Z41" s="8"/>
    </row>
    <row r="42" spans="1:33" ht="47.25" hidden="1">
      <c r="A42" s="239" t="s">
        <v>286</v>
      </c>
      <c r="B42" s="240" t="s">
        <v>983</v>
      </c>
      <c r="C42" s="241" t="s">
        <v>945</v>
      </c>
      <c r="D42" s="241" t="s">
        <v>945</v>
      </c>
      <c r="E42" s="241" t="s">
        <v>945</v>
      </c>
      <c r="F42" s="241" t="s">
        <v>945</v>
      </c>
      <c r="G42" s="241" t="s">
        <v>945</v>
      </c>
      <c r="H42" s="241" t="s">
        <v>945</v>
      </c>
      <c r="I42" s="241" t="s">
        <v>945</v>
      </c>
      <c r="J42" s="241" t="s">
        <v>945</v>
      </c>
      <c r="K42" s="241" t="s">
        <v>945</v>
      </c>
      <c r="L42" s="241" t="s">
        <v>945</v>
      </c>
      <c r="M42" s="241" t="s">
        <v>945</v>
      </c>
      <c r="N42" s="241" t="s">
        <v>945</v>
      </c>
      <c r="O42" s="241" t="s">
        <v>945</v>
      </c>
      <c r="P42" s="241" t="s">
        <v>945</v>
      </c>
      <c r="Q42" s="241" t="s">
        <v>945</v>
      </c>
      <c r="R42" s="241" t="s">
        <v>945</v>
      </c>
      <c r="S42" s="241" t="s">
        <v>945</v>
      </c>
      <c r="T42" s="241" t="s">
        <v>945</v>
      </c>
      <c r="U42" s="241" t="s">
        <v>945</v>
      </c>
      <c r="V42" s="232"/>
      <c r="W42" s="233"/>
      <c r="X42" s="234"/>
      <c r="Y42" s="8"/>
      <c r="Z42" s="8"/>
    </row>
    <row r="43" spans="1:33" ht="31.5">
      <c r="A43" s="239" t="s">
        <v>288</v>
      </c>
      <c r="B43" s="242" t="s">
        <v>984</v>
      </c>
      <c r="C43" s="241"/>
      <c r="D43" s="241" t="s">
        <v>945</v>
      </c>
      <c r="E43" s="241" t="s">
        <v>945</v>
      </c>
      <c r="F43" s="241" t="s">
        <v>945</v>
      </c>
      <c r="G43" s="241" t="s">
        <v>945</v>
      </c>
      <c r="H43" s="241" t="s">
        <v>945</v>
      </c>
      <c r="I43" s="241" t="s">
        <v>945</v>
      </c>
      <c r="J43" s="241" t="s">
        <v>945</v>
      </c>
      <c r="K43" s="241" t="s">
        <v>945</v>
      </c>
      <c r="L43" s="241" t="s">
        <v>945</v>
      </c>
      <c r="M43" s="241" t="s">
        <v>945</v>
      </c>
      <c r="N43" s="241" t="s">
        <v>945</v>
      </c>
      <c r="O43" s="241" t="s">
        <v>945</v>
      </c>
      <c r="P43" s="241" t="s">
        <v>945</v>
      </c>
      <c r="Q43" s="241" t="s">
        <v>945</v>
      </c>
      <c r="R43" s="241" t="s">
        <v>945</v>
      </c>
      <c r="S43" s="241" t="s">
        <v>945</v>
      </c>
      <c r="T43" s="241" t="s">
        <v>945</v>
      </c>
      <c r="U43" s="241" t="s">
        <v>945</v>
      </c>
      <c r="V43" s="232"/>
      <c r="W43" s="233"/>
      <c r="X43" s="234"/>
      <c r="Y43" s="8"/>
      <c r="Z43" s="8"/>
    </row>
    <row r="44" spans="1:33" ht="47.25">
      <c r="A44" s="239" t="s">
        <v>985</v>
      </c>
      <c r="B44" s="240" t="s">
        <v>995</v>
      </c>
      <c r="C44" s="241" t="s">
        <v>996</v>
      </c>
      <c r="D44" s="241" t="s">
        <v>945</v>
      </c>
      <c r="E44" s="241" t="s">
        <v>945</v>
      </c>
      <c r="F44" s="241" t="s">
        <v>945</v>
      </c>
      <c r="G44" s="241" t="s">
        <v>945</v>
      </c>
      <c r="H44" s="241" t="s">
        <v>945</v>
      </c>
      <c r="I44" s="241" t="s">
        <v>945</v>
      </c>
      <c r="J44" s="241" t="s">
        <v>945</v>
      </c>
      <c r="K44" s="241" t="s">
        <v>945</v>
      </c>
      <c r="L44" s="241" t="s">
        <v>945</v>
      </c>
      <c r="M44" s="241" t="s">
        <v>945</v>
      </c>
      <c r="N44" s="241" t="s">
        <v>945</v>
      </c>
      <c r="O44" s="241" t="s">
        <v>945</v>
      </c>
      <c r="P44" s="241" t="s">
        <v>945</v>
      </c>
      <c r="Q44" s="241" t="s">
        <v>945</v>
      </c>
      <c r="R44" s="241" t="s">
        <v>945</v>
      </c>
      <c r="S44" s="241" t="s">
        <v>945</v>
      </c>
      <c r="T44" s="241" t="s">
        <v>945</v>
      </c>
      <c r="U44" s="241" t="s">
        <v>945</v>
      </c>
      <c r="V44" s="232"/>
      <c r="W44" s="233"/>
      <c r="X44" s="234"/>
      <c r="Y44" s="8"/>
      <c r="Z44" s="8"/>
    </row>
    <row r="45" spans="1:33" ht="47.25">
      <c r="A45" s="239" t="s">
        <v>986</v>
      </c>
      <c r="B45" s="354" t="s">
        <v>997</v>
      </c>
      <c r="C45" s="241" t="s">
        <v>998</v>
      </c>
      <c r="D45" s="241" t="s">
        <v>945</v>
      </c>
      <c r="E45" s="241" t="s">
        <v>945</v>
      </c>
      <c r="F45" s="241" t="s">
        <v>945</v>
      </c>
      <c r="G45" s="241" t="s">
        <v>945</v>
      </c>
      <c r="H45" s="241" t="s">
        <v>945</v>
      </c>
      <c r="I45" s="241" t="s">
        <v>945</v>
      </c>
      <c r="J45" s="241" t="s">
        <v>945</v>
      </c>
      <c r="K45" s="241" t="s">
        <v>945</v>
      </c>
      <c r="L45" s="241" t="s">
        <v>945</v>
      </c>
      <c r="M45" s="241" t="s">
        <v>945</v>
      </c>
      <c r="N45" s="241" t="s">
        <v>945</v>
      </c>
      <c r="O45" s="241" t="s">
        <v>945</v>
      </c>
      <c r="P45" s="241" t="s">
        <v>945</v>
      </c>
      <c r="Q45" s="241" t="s">
        <v>945</v>
      </c>
      <c r="R45" s="241" t="s">
        <v>945</v>
      </c>
      <c r="S45" s="241" t="s">
        <v>945</v>
      </c>
      <c r="T45" s="241" t="s">
        <v>945</v>
      </c>
      <c r="U45" s="241" t="s">
        <v>945</v>
      </c>
      <c r="V45" s="232"/>
      <c r="W45" s="233"/>
      <c r="X45" s="234"/>
      <c r="Y45" s="8"/>
      <c r="Z45" s="8"/>
    </row>
    <row r="46" spans="1:33" ht="31.5">
      <c r="A46" s="239" t="s">
        <v>1007</v>
      </c>
      <c r="B46" s="376" t="s">
        <v>1008</v>
      </c>
      <c r="C46" s="241" t="s">
        <v>1009</v>
      </c>
      <c r="D46" s="241" t="s">
        <v>945</v>
      </c>
      <c r="E46" s="241" t="s">
        <v>945</v>
      </c>
      <c r="F46" s="241" t="s">
        <v>945</v>
      </c>
      <c r="G46" s="241" t="s">
        <v>945</v>
      </c>
      <c r="H46" s="241" t="s">
        <v>945</v>
      </c>
      <c r="I46" s="241" t="s">
        <v>945</v>
      </c>
      <c r="J46" s="241" t="s">
        <v>945</v>
      </c>
      <c r="K46" s="241" t="s">
        <v>945</v>
      </c>
      <c r="L46" s="241" t="s">
        <v>945</v>
      </c>
      <c r="M46" s="241" t="s">
        <v>945</v>
      </c>
      <c r="N46" s="241" t="s">
        <v>945</v>
      </c>
      <c r="O46" s="241" t="s">
        <v>945</v>
      </c>
      <c r="P46" s="241" t="s">
        <v>945</v>
      </c>
      <c r="Q46" s="241" t="s">
        <v>945</v>
      </c>
      <c r="R46" s="241" t="s">
        <v>945</v>
      </c>
      <c r="S46" s="241" t="s">
        <v>945</v>
      </c>
      <c r="T46" s="241" t="s">
        <v>945</v>
      </c>
      <c r="U46" s="241" t="s">
        <v>945</v>
      </c>
      <c r="V46" s="381"/>
      <c r="W46" s="381"/>
      <c r="X46" s="381"/>
      <c r="Y46" s="8"/>
      <c r="Z46" s="8"/>
    </row>
    <row r="47" spans="1:33" ht="44.25" customHeight="1">
      <c r="A47" s="488" t="s">
        <v>85</v>
      </c>
      <c r="B47" s="488"/>
      <c r="C47" s="488"/>
      <c r="D47" s="488"/>
      <c r="E47" s="488"/>
      <c r="F47" s="488"/>
      <c r="G47" s="488"/>
      <c r="H47" s="488"/>
      <c r="I47" s="488"/>
      <c r="J47" s="488"/>
      <c r="K47" s="488"/>
      <c r="L47" s="488"/>
      <c r="M47" s="488"/>
      <c r="N47" s="488"/>
      <c r="O47" s="488"/>
      <c r="P47" s="488"/>
      <c r="Q47" s="488"/>
      <c r="R47" s="488"/>
      <c r="S47" s="488"/>
      <c r="T47" s="488"/>
      <c r="U47" s="488"/>
      <c r="V47" s="488"/>
      <c r="W47" s="488"/>
      <c r="X47" s="488"/>
      <c r="Y47" s="5"/>
      <c r="Z47" s="5"/>
      <c r="AA47" s="8"/>
      <c r="AG47" s="4"/>
    </row>
    <row r="48" spans="1:3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>
      <c r="A49" s="8"/>
      <c r="B49" s="309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>
      <c r="A50" s="8"/>
      <c r="B50" s="309" t="s">
        <v>1029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</sheetData>
  <customSheetViews>
    <customSheetView guid="{500C2F4F-1743-499A-A051-20565DBF52B2}" scale="80" showPageBreaks="1" printArea="1" view="pageBreakPreview">
      <selection activeCell="A23" sqref="A23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19">
    <mergeCell ref="A4:X4"/>
    <mergeCell ref="A7:X7"/>
    <mergeCell ref="A10:X10"/>
    <mergeCell ref="A5:X5"/>
    <mergeCell ref="A8:X8"/>
    <mergeCell ref="A47:X47"/>
    <mergeCell ref="A12:X12"/>
    <mergeCell ref="A13:X13"/>
    <mergeCell ref="V19:X19"/>
    <mergeCell ref="A14:X14"/>
    <mergeCell ref="V15:X18"/>
    <mergeCell ref="D15:D18"/>
    <mergeCell ref="E17:J17"/>
    <mergeCell ref="K17:P17"/>
    <mergeCell ref="E15:P16"/>
    <mergeCell ref="Q15:U17"/>
    <mergeCell ref="A15:A18"/>
    <mergeCell ref="B15:B18"/>
    <mergeCell ref="C15:C18"/>
  </mergeCells>
  <printOptions horizontalCentered="1"/>
  <pageMargins left="0.25" right="0.25" top="0.75" bottom="0.75" header="0.3" footer="0.3"/>
  <pageSetup paperSize="9" scale="48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51"/>
  <sheetViews>
    <sheetView view="pageBreakPreview" topLeftCell="A13" zoomScale="80" zoomScaleSheetLayoutView="80" workbookViewId="0">
      <selection activeCell="U52" sqref="U52"/>
    </sheetView>
  </sheetViews>
  <sheetFormatPr defaultColWidth="9" defaultRowHeight="15.75"/>
  <cols>
    <col min="1" max="1" width="9.75" style="6" customWidth="1"/>
    <col min="2" max="2" width="34" style="6" customWidth="1"/>
    <col min="3" max="3" width="17.75" style="6" customWidth="1"/>
    <col min="4" max="4" width="31.625" style="6" customWidth="1"/>
    <col min="5" max="12" width="6.375" style="6" customWidth="1"/>
    <col min="13" max="13" width="10" style="6" customWidth="1"/>
    <col min="14" max="29" width="6.375" style="6" customWidth="1"/>
    <col min="30" max="30" width="38.125" style="6" customWidth="1"/>
    <col min="31" max="16384" width="9" style="6"/>
  </cols>
  <sheetData>
    <row r="1" spans="1:39" ht="18.7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3" t="s">
        <v>61</v>
      </c>
      <c r="AE1" s="8"/>
      <c r="AF1" s="11"/>
      <c r="AH1" s="2"/>
    </row>
    <row r="2" spans="1:39" ht="18.7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0" t="s">
        <v>0</v>
      </c>
      <c r="AE2" s="8"/>
      <c r="AF2" s="11"/>
      <c r="AH2" s="2"/>
    </row>
    <row r="3" spans="1:39" ht="18.7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30" t="s">
        <v>925</v>
      </c>
      <c r="AE3" s="8"/>
      <c r="AF3" s="11"/>
      <c r="AH3" s="2"/>
    </row>
    <row r="4" spans="1:39" s="22" customFormat="1" ht="18.75">
      <c r="A4" s="508" t="s">
        <v>247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180"/>
      <c r="AF4" s="180"/>
      <c r="AG4" s="180"/>
      <c r="AH4" s="180"/>
      <c r="AI4" s="180"/>
    </row>
    <row r="5" spans="1:39" s="9" customFormat="1" ht="18.75">
      <c r="A5" s="433" t="s">
        <v>1037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433"/>
      <c r="AE5" s="158"/>
      <c r="AF5" s="158"/>
      <c r="AG5" s="158"/>
      <c r="AH5" s="158"/>
      <c r="AI5" s="158"/>
      <c r="AJ5" s="158"/>
    </row>
    <row r="6" spans="1:39" s="9" customFormat="1" ht="18.7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367"/>
      <c r="M6" s="159"/>
      <c r="N6" s="159"/>
      <c r="O6" s="159"/>
      <c r="P6" s="159"/>
      <c r="Q6" s="159"/>
      <c r="R6" s="159"/>
      <c r="S6" s="159"/>
      <c r="T6" s="159"/>
      <c r="U6" s="367"/>
      <c r="V6" s="159"/>
      <c r="W6" s="159"/>
      <c r="X6" s="159"/>
      <c r="Y6" s="159"/>
      <c r="Z6" s="159"/>
      <c r="AA6" s="159"/>
      <c r="AB6" s="367"/>
      <c r="AC6" s="159"/>
      <c r="AD6" s="159"/>
      <c r="AE6" s="159"/>
      <c r="AF6" s="159"/>
      <c r="AG6" s="159"/>
      <c r="AH6" s="159"/>
      <c r="AI6" s="159"/>
    </row>
    <row r="7" spans="1:39" s="9" customFormat="1" ht="18" customHeight="1">
      <c r="A7" s="434" t="str">
        <f>'1Ф'!A7:AC7</f>
        <v>Отчет о реализации инвестиционной программы  филиала "Брянскэнергосбыт" ООО "Газпром энергосбыт Брянск"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158"/>
      <c r="AF7" s="158"/>
      <c r="AG7" s="158"/>
      <c r="AH7" s="158"/>
      <c r="AI7" s="158"/>
    </row>
    <row r="8" spans="1:39">
      <c r="A8" s="509"/>
      <c r="B8" s="509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09"/>
      <c r="V8" s="509"/>
      <c r="W8" s="509"/>
      <c r="X8" s="509"/>
      <c r="Y8" s="509"/>
      <c r="Z8" s="509"/>
      <c r="AA8" s="509"/>
      <c r="AB8" s="509"/>
      <c r="AC8" s="509"/>
      <c r="AD8" s="509"/>
      <c r="AE8" s="24"/>
      <c r="AF8" s="24"/>
      <c r="AG8" s="24"/>
      <c r="AH8" s="24"/>
      <c r="AI8" s="24"/>
    </row>
    <row r="9" spans="1:39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368"/>
      <c r="M9" s="143"/>
      <c r="N9" s="143"/>
      <c r="O9" s="143"/>
      <c r="P9" s="143"/>
      <c r="Q9" s="143"/>
      <c r="R9" s="143"/>
      <c r="S9" s="143"/>
      <c r="T9" s="143"/>
      <c r="U9" s="368"/>
      <c r="V9" s="143"/>
      <c r="W9" s="143"/>
      <c r="X9" s="143"/>
      <c r="Y9" s="143"/>
      <c r="Z9" s="143"/>
      <c r="AA9" s="143"/>
      <c r="AB9" s="368"/>
      <c r="AC9" s="143"/>
      <c r="AD9" s="143"/>
      <c r="AE9" s="143"/>
      <c r="AF9" s="143"/>
      <c r="AG9" s="143"/>
      <c r="AH9" s="143"/>
      <c r="AI9" s="143"/>
    </row>
    <row r="10" spans="1:39" ht="18.75">
      <c r="A10" s="434" t="str">
        <f>'1Ф'!A10:AC10</f>
        <v>Год раскрытия информации: 2025 год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170"/>
      <c r="AF10" s="170"/>
      <c r="AG10" s="170"/>
      <c r="AH10" s="170"/>
      <c r="AI10" s="170"/>
    </row>
    <row r="11" spans="1:39" ht="18.75">
      <c r="AI11" s="30"/>
    </row>
    <row r="12" spans="1:39" ht="18.75">
      <c r="A12" s="434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4"/>
      <c r="AA12" s="434"/>
      <c r="AB12" s="434"/>
      <c r="AC12" s="434"/>
      <c r="AD12" s="434"/>
      <c r="AE12" s="19"/>
      <c r="AF12" s="171"/>
      <c r="AG12" s="171"/>
      <c r="AH12" s="171"/>
      <c r="AI12" s="171"/>
    </row>
    <row r="13" spans="1:39">
      <c r="A13" s="436"/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  <c r="W13" s="436"/>
      <c r="X13" s="436"/>
      <c r="Y13" s="436"/>
      <c r="Z13" s="436"/>
      <c r="AA13" s="436"/>
      <c r="AB13" s="436"/>
      <c r="AC13" s="436"/>
      <c r="AD13" s="436"/>
      <c r="AE13" s="24"/>
      <c r="AF13" s="24"/>
      <c r="AG13" s="24"/>
      <c r="AH13" s="24"/>
      <c r="AI13" s="24"/>
    </row>
    <row r="14" spans="1:39">
      <c r="A14" s="8"/>
      <c r="B14" s="184"/>
      <c r="C14" s="185"/>
      <c r="D14" s="185"/>
      <c r="E14" s="2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8"/>
      <c r="AM14" s="4"/>
    </row>
    <row r="15" spans="1:39" ht="15.75" customHeight="1">
      <c r="A15" s="471" t="s">
        <v>72</v>
      </c>
      <c r="B15" s="474" t="s">
        <v>20</v>
      </c>
      <c r="C15" s="474" t="s">
        <v>5</v>
      </c>
      <c r="D15" s="471" t="s">
        <v>171</v>
      </c>
      <c r="E15" s="482" t="s">
        <v>1051</v>
      </c>
      <c r="F15" s="483"/>
      <c r="G15" s="483"/>
      <c r="H15" s="483"/>
      <c r="I15" s="483"/>
      <c r="J15" s="483"/>
      <c r="K15" s="483"/>
      <c r="L15" s="483"/>
      <c r="M15" s="483"/>
      <c r="N15" s="483"/>
      <c r="O15" s="483"/>
      <c r="P15" s="483"/>
      <c r="Q15" s="483"/>
      <c r="R15" s="483"/>
      <c r="S15" s="483"/>
      <c r="T15" s="483"/>
      <c r="U15" s="484"/>
      <c r="V15" s="499" t="s">
        <v>1052</v>
      </c>
      <c r="W15" s="500"/>
      <c r="X15" s="500"/>
      <c r="Y15" s="500"/>
      <c r="Z15" s="500"/>
      <c r="AA15" s="500"/>
      <c r="AB15" s="500"/>
      <c r="AC15" s="501"/>
      <c r="AD15" s="491" t="s">
        <v>7</v>
      </c>
      <c r="AE15" s="8"/>
      <c r="AF15" s="8"/>
    </row>
    <row r="16" spans="1:39" ht="26.25" customHeight="1">
      <c r="A16" s="472"/>
      <c r="B16" s="475"/>
      <c r="C16" s="475"/>
      <c r="D16" s="472"/>
      <c r="E16" s="485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6"/>
      <c r="T16" s="486"/>
      <c r="U16" s="487"/>
      <c r="V16" s="505"/>
      <c r="W16" s="506"/>
      <c r="X16" s="506"/>
      <c r="Y16" s="506"/>
      <c r="Z16" s="506"/>
      <c r="AA16" s="506"/>
      <c r="AB16" s="506"/>
      <c r="AC16" s="507"/>
      <c r="AD16" s="491"/>
      <c r="AE16" s="8"/>
      <c r="AF16" s="8"/>
    </row>
    <row r="17" spans="1:32" ht="30" customHeight="1">
      <c r="A17" s="472"/>
      <c r="B17" s="475"/>
      <c r="C17" s="475"/>
      <c r="D17" s="472"/>
      <c r="E17" s="479" t="s">
        <v>9</v>
      </c>
      <c r="F17" s="480"/>
      <c r="G17" s="480"/>
      <c r="H17" s="480"/>
      <c r="I17" s="480"/>
      <c r="J17" s="480"/>
      <c r="K17" s="480"/>
      <c r="L17" s="481"/>
      <c r="M17" s="479" t="s">
        <v>10</v>
      </c>
      <c r="N17" s="480"/>
      <c r="O17" s="480"/>
      <c r="P17" s="480"/>
      <c r="Q17" s="480"/>
      <c r="R17" s="480"/>
      <c r="S17" s="480"/>
      <c r="T17" s="480"/>
      <c r="U17" s="481"/>
      <c r="V17" s="502"/>
      <c r="W17" s="503"/>
      <c r="X17" s="503"/>
      <c r="Y17" s="503"/>
      <c r="Z17" s="503"/>
      <c r="AA17" s="503"/>
      <c r="AB17" s="503"/>
      <c r="AC17" s="504"/>
      <c r="AD17" s="491"/>
      <c r="AE17" s="8"/>
      <c r="AF17" s="8"/>
    </row>
    <row r="18" spans="1:32" ht="107.25" customHeight="1">
      <c r="A18" s="473"/>
      <c r="B18" s="476"/>
      <c r="C18" s="476"/>
      <c r="D18" s="473"/>
      <c r="E18" s="13" t="s">
        <v>2</v>
      </c>
      <c r="F18" s="13" t="s">
        <v>3</v>
      </c>
      <c r="G18" s="13" t="s">
        <v>11</v>
      </c>
      <c r="H18" s="13" t="s">
        <v>12</v>
      </c>
      <c r="I18" s="13" t="s">
        <v>6</v>
      </c>
      <c r="J18" s="13" t="s">
        <v>1001</v>
      </c>
      <c r="K18" s="45" t="s">
        <v>1002</v>
      </c>
      <c r="L18" s="45" t="s">
        <v>1011</v>
      </c>
      <c r="M18" s="46" t="s">
        <v>271</v>
      </c>
      <c r="N18" s="13" t="s">
        <v>2</v>
      </c>
      <c r="O18" s="13" t="s">
        <v>3</v>
      </c>
      <c r="P18" s="13" t="s">
        <v>11</v>
      </c>
      <c r="Q18" s="13" t="s">
        <v>12</v>
      </c>
      <c r="R18" s="13" t="s">
        <v>6</v>
      </c>
      <c r="S18" s="13" t="s">
        <v>1001</v>
      </c>
      <c r="T18" s="45" t="s">
        <v>1002</v>
      </c>
      <c r="U18" s="45" t="s">
        <v>1011</v>
      </c>
      <c r="V18" s="13" t="s">
        <v>2</v>
      </c>
      <c r="W18" s="13" t="s">
        <v>3</v>
      </c>
      <c r="X18" s="13" t="s">
        <v>11</v>
      </c>
      <c r="Y18" s="13" t="s">
        <v>12</v>
      </c>
      <c r="Z18" s="13" t="s">
        <v>6</v>
      </c>
      <c r="AA18" s="13" t="s">
        <v>1001</v>
      </c>
      <c r="AB18" s="45" t="s">
        <v>1002</v>
      </c>
      <c r="AC18" s="45" t="s">
        <v>1011</v>
      </c>
      <c r="AD18" s="491"/>
      <c r="AE18" s="8"/>
      <c r="AF18" s="8"/>
    </row>
    <row r="19" spans="1:32">
      <c r="A19" s="27">
        <v>1</v>
      </c>
      <c r="B19" s="27">
        <v>2</v>
      </c>
      <c r="C19" s="27">
        <v>3</v>
      </c>
      <c r="D19" s="183">
        <f>C19+1</f>
        <v>4</v>
      </c>
      <c r="E19" s="27">
        <f t="shared" ref="E19:K19" si="0">D19+1</f>
        <v>5</v>
      </c>
      <c r="F19" s="27">
        <f t="shared" si="0"/>
        <v>6</v>
      </c>
      <c r="G19" s="27">
        <f t="shared" si="0"/>
        <v>7</v>
      </c>
      <c r="H19" s="27">
        <f t="shared" si="0"/>
        <v>8</v>
      </c>
      <c r="I19" s="27">
        <f t="shared" si="0"/>
        <v>9</v>
      </c>
      <c r="J19" s="27">
        <f t="shared" si="0"/>
        <v>10</v>
      </c>
      <c r="K19" s="27">
        <f t="shared" si="0"/>
        <v>11</v>
      </c>
      <c r="L19" s="373">
        <v>12</v>
      </c>
      <c r="M19" s="27">
        <v>13</v>
      </c>
      <c r="N19" s="27">
        <f t="shared" ref="N19:AD19" si="1">M19+1</f>
        <v>14</v>
      </c>
      <c r="O19" s="27">
        <f t="shared" si="1"/>
        <v>15</v>
      </c>
      <c r="P19" s="27">
        <f t="shared" si="1"/>
        <v>16</v>
      </c>
      <c r="Q19" s="27">
        <f t="shared" si="1"/>
        <v>17</v>
      </c>
      <c r="R19" s="27">
        <f t="shared" si="1"/>
        <v>18</v>
      </c>
      <c r="S19" s="27">
        <f t="shared" si="1"/>
        <v>19</v>
      </c>
      <c r="T19" s="27">
        <f t="shared" si="1"/>
        <v>20</v>
      </c>
      <c r="U19" s="373">
        <v>21</v>
      </c>
      <c r="V19" s="27">
        <v>22</v>
      </c>
      <c r="W19" s="27">
        <f t="shared" si="1"/>
        <v>23</v>
      </c>
      <c r="X19" s="27">
        <f t="shared" si="1"/>
        <v>24</v>
      </c>
      <c r="Y19" s="27">
        <f t="shared" si="1"/>
        <v>25</v>
      </c>
      <c r="Z19" s="27">
        <f t="shared" si="1"/>
        <v>26</v>
      </c>
      <c r="AA19" s="27">
        <f t="shared" si="1"/>
        <v>27</v>
      </c>
      <c r="AB19" s="373">
        <v>28</v>
      </c>
      <c r="AC19" s="27">
        <v>29</v>
      </c>
      <c r="AD19" s="27">
        <f t="shared" si="1"/>
        <v>30</v>
      </c>
      <c r="AE19" s="8"/>
      <c r="AF19" s="8"/>
    </row>
    <row r="20" spans="1:32" ht="31.5">
      <c r="A20" s="239"/>
      <c r="B20" s="240" t="s">
        <v>170</v>
      </c>
      <c r="C20" s="241" t="s">
        <v>945</v>
      </c>
      <c r="D20" s="241" t="s">
        <v>945</v>
      </c>
      <c r="E20" s="241" t="s">
        <v>945</v>
      </c>
      <c r="F20" s="241" t="s">
        <v>945</v>
      </c>
      <c r="G20" s="241" t="s">
        <v>945</v>
      </c>
      <c r="H20" s="241" t="s">
        <v>945</v>
      </c>
      <c r="I20" s="241" t="s">
        <v>945</v>
      </c>
      <c r="J20" s="241">
        <f>J26</f>
        <v>887</v>
      </c>
      <c r="K20" s="241">
        <f>K26</f>
        <v>31</v>
      </c>
      <c r="L20" s="241">
        <f>L26</f>
        <v>1</v>
      </c>
      <c r="M20" s="241" t="s">
        <v>945</v>
      </c>
      <c r="N20" s="241" t="s">
        <v>945</v>
      </c>
      <c r="O20" s="241" t="s">
        <v>945</v>
      </c>
      <c r="P20" s="241" t="s">
        <v>945</v>
      </c>
      <c r="Q20" s="241" t="s">
        <v>945</v>
      </c>
      <c r="R20" s="241" t="s">
        <v>945</v>
      </c>
      <c r="S20" s="241">
        <f>S26</f>
        <v>0</v>
      </c>
      <c r="T20" s="241">
        <f>T26</f>
        <v>0</v>
      </c>
      <c r="U20" s="241">
        <f>U26</f>
        <v>0</v>
      </c>
      <c r="V20" s="241" t="s">
        <v>945</v>
      </c>
      <c r="W20" s="241" t="s">
        <v>945</v>
      </c>
      <c r="X20" s="241" t="s">
        <v>945</v>
      </c>
      <c r="Y20" s="241" t="s">
        <v>945</v>
      </c>
      <c r="Z20" s="241" t="s">
        <v>945</v>
      </c>
      <c r="AA20" s="241">
        <f>AA26</f>
        <v>-887</v>
      </c>
      <c r="AB20" s="241">
        <f>AB26</f>
        <v>-31</v>
      </c>
      <c r="AC20" s="241">
        <f>AC26</f>
        <v>-1</v>
      </c>
      <c r="AD20" s="234"/>
      <c r="AE20" s="8"/>
      <c r="AF20" s="8"/>
    </row>
    <row r="21" spans="1:32" ht="31.5">
      <c r="A21" s="239" t="s">
        <v>946</v>
      </c>
      <c r="B21" s="240" t="s">
        <v>947</v>
      </c>
      <c r="C21" s="241" t="s">
        <v>945</v>
      </c>
      <c r="D21" s="241" t="s">
        <v>945</v>
      </c>
      <c r="E21" s="241" t="s">
        <v>945</v>
      </c>
      <c r="F21" s="241" t="s">
        <v>945</v>
      </c>
      <c r="G21" s="241" t="s">
        <v>945</v>
      </c>
      <c r="H21" s="241" t="s">
        <v>945</v>
      </c>
      <c r="I21" s="241" t="s">
        <v>945</v>
      </c>
      <c r="J21" s="241" t="s">
        <v>945</v>
      </c>
      <c r="K21" s="241" t="s">
        <v>945</v>
      </c>
      <c r="L21" s="241" t="s">
        <v>945</v>
      </c>
      <c r="M21" s="241" t="s">
        <v>945</v>
      </c>
      <c r="N21" s="241" t="s">
        <v>945</v>
      </c>
      <c r="O21" s="241" t="s">
        <v>945</v>
      </c>
      <c r="P21" s="241" t="s">
        <v>945</v>
      </c>
      <c r="Q21" s="241" t="s">
        <v>945</v>
      </c>
      <c r="R21" s="241" t="s">
        <v>945</v>
      </c>
      <c r="S21" s="241" t="s">
        <v>945</v>
      </c>
      <c r="T21" s="241" t="s">
        <v>945</v>
      </c>
      <c r="U21" s="241" t="s">
        <v>945</v>
      </c>
      <c r="V21" s="241" t="s">
        <v>945</v>
      </c>
      <c r="W21" s="241" t="s">
        <v>945</v>
      </c>
      <c r="X21" s="241" t="s">
        <v>945</v>
      </c>
      <c r="Y21" s="241" t="s">
        <v>945</v>
      </c>
      <c r="Z21" s="241" t="s">
        <v>945</v>
      </c>
      <c r="AA21" s="241" t="s">
        <v>945</v>
      </c>
      <c r="AB21" s="241" t="s">
        <v>945</v>
      </c>
      <c r="AC21" s="241" t="s">
        <v>945</v>
      </c>
      <c r="AD21" s="234"/>
      <c r="AE21" s="8"/>
      <c r="AF21" s="8"/>
    </row>
    <row r="22" spans="1:32" ht="47.25">
      <c r="A22" s="239" t="s">
        <v>948</v>
      </c>
      <c r="B22" s="240" t="s">
        <v>949</v>
      </c>
      <c r="C22" s="241" t="s">
        <v>945</v>
      </c>
      <c r="D22" s="241" t="s">
        <v>945</v>
      </c>
      <c r="E22" s="241" t="s">
        <v>945</v>
      </c>
      <c r="F22" s="241" t="s">
        <v>945</v>
      </c>
      <c r="G22" s="241" t="s">
        <v>945</v>
      </c>
      <c r="H22" s="241" t="s">
        <v>945</v>
      </c>
      <c r="I22" s="241" t="s">
        <v>945</v>
      </c>
      <c r="J22" s="241" t="s">
        <v>945</v>
      </c>
      <c r="K22" s="241" t="s">
        <v>945</v>
      </c>
      <c r="L22" s="241" t="s">
        <v>945</v>
      </c>
      <c r="M22" s="241" t="s">
        <v>945</v>
      </c>
      <c r="N22" s="241" t="s">
        <v>945</v>
      </c>
      <c r="O22" s="241" t="s">
        <v>945</v>
      </c>
      <c r="P22" s="241" t="s">
        <v>945</v>
      </c>
      <c r="Q22" s="241" t="s">
        <v>945</v>
      </c>
      <c r="R22" s="241" t="s">
        <v>945</v>
      </c>
      <c r="S22" s="241" t="s">
        <v>945</v>
      </c>
      <c r="T22" s="241" t="s">
        <v>945</v>
      </c>
      <c r="U22" s="241" t="s">
        <v>945</v>
      </c>
      <c r="V22" s="241" t="s">
        <v>945</v>
      </c>
      <c r="W22" s="241" t="s">
        <v>945</v>
      </c>
      <c r="X22" s="241" t="s">
        <v>945</v>
      </c>
      <c r="Y22" s="241" t="s">
        <v>945</v>
      </c>
      <c r="Z22" s="241" t="s">
        <v>945</v>
      </c>
      <c r="AA22" s="241" t="s">
        <v>945</v>
      </c>
      <c r="AB22" s="241" t="s">
        <v>945</v>
      </c>
      <c r="AC22" s="241" t="s">
        <v>945</v>
      </c>
      <c r="AD22" s="234"/>
      <c r="AE22" s="8"/>
      <c r="AF22" s="8"/>
    </row>
    <row r="23" spans="1:32" ht="78.75">
      <c r="A23" s="239" t="s">
        <v>950</v>
      </c>
      <c r="B23" s="240" t="s">
        <v>951</v>
      </c>
      <c r="C23" s="241" t="s">
        <v>945</v>
      </c>
      <c r="D23" s="241" t="s">
        <v>945</v>
      </c>
      <c r="E23" s="241" t="s">
        <v>945</v>
      </c>
      <c r="F23" s="241" t="s">
        <v>945</v>
      </c>
      <c r="G23" s="241" t="s">
        <v>945</v>
      </c>
      <c r="H23" s="241" t="s">
        <v>945</v>
      </c>
      <c r="I23" s="241" t="s">
        <v>945</v>
      </c>
      <c r="J23" s="241" t="s">
        <v>945</v>
      </c>
      <c r="K23" s="241" t="s">
        <v>945</v>
      </c>
      <c r="L23" s="241" t="s">
        <v>945</v>
      </c>
      <c r="M23" s="241" t="s">
        <v>945</v>
      </c>
      <c r="N23" s="241" t="s">
        <v>945</v>
      </c>
      <c r="O23" s="241" t="s">
        <v>945</v>
      </c>
      <c r="P23" s="241" t="s">
        <v>945</v>
      </c>
      <c r="Q23" s="241" t="s">
        <v>945</v>
      </c>
      <c r="R23" s="241" t="s">
        <v>945</v>
      </c>
      <c r="S23" s="241" t="s">
        <v>945</v>
      </c>
      <c r="T23" s="241" t="s">
        <v>945</v>
      </c>
      <c r="U23" s="241" t="s">
        <v>945</v>
      </c>
      <c r="V23" s="241" t="s">
        <v>945</v>
      </c>
      <c r="W23" s="241" t="s">
        <v>945</v>
      </c>
      <c r="X23" s="241" t="s">
        <v>945</v>
      </c>
      <c r="Y23" s="241" t="s">
        <v>945</v>
      </c>
      <c r="Z23" s="241" t="s">
        <v>945</v>
      </c>
      <c r="AA23" s="241" t="s">
        <v>945</v>
      </c>
      <c r="AB23" s="241" t="s">
        <v>945</v>
      </c>
      <c r="AC23" s="241" t="s">
        <v>945</v>
      </c>
      <c r="AD23" s="234"/>
      <c r="AE23" s="8"/>
      <c r="AF23" s="8"/>
    </row>
    <row r="24" spans="1:32" ht="47.25">
      <c r="A24" s="239" t="s">
        <v>952</v>
      </c>
      <c r="B24" s="240" t="s">
        <v>953</v>
      </c>
      <c r="C24" s="241" t="s">
        <v>945</v>
      </c>
      <c r="D24" s="241" t="s">
        <v>945</v>
      </c>
      <c r="E24" s="241" t="s">
        <v>945</v>
      </c>
      <c r="F24" s="241" t="s">
        <v>945</v>
      </c>
      <c r="G24" s="241" t="s">
        <v>945</v>
      </c>
      <c r="H24" s="241" t="s">
        <v>945</v>
      </c>
      <c r="I24" s="241" t="s">
        <v>945</v>
      </c>
      <c r="J24" s="241" t="s">
        <v>945</v>
      </c>
      <c r="K24" s="241" t="s">
        <v>945</v>
      </c>
      <c r="L24" s="241" t="s">
        <v>945</v>
      </c>
      <c r="M24" s="241" t="s">
        <v>945</v>
      </c>
      <c r="N24" s="241" t="s">
        <v>945</v>
      </c>
      <c r="O24" s="241" t="s">
        <v>945</v>
      </c>
      <c r="P24" s="241" t="s">
        <v>945</v>
      </c>
      <c r="Q24" s="241" t="s">
        <v>945</v>
      </c>
      <c r="R24" s="241" t="s">
        <v>945</v>
      </c>
      <c r="S24" s="241" t="s">
        <v>945</v>
      </c>
      <c r="T24" s="241" t="s">
        <v>945</v>
      </c>
      <c r="U24" s="241" t="s">
        <v>945</v>
      </c>
      <c r="V24" s="241" t="s">
        <v>945</v>
      </c>
      <c r="W24" s="241" t="s">
        <v>945</v>
      </c>
      <c r="X24" s="241" t="s">
        <v>945</v>
      </c>
      <c r="Y24" s="241" t="s">
        <v>945</v>
      </c>
      <c r="Z24" s="241" t="s">
        <v>945</v>
      </c>
      <c r="AA24" s="241" t="s">
        <v>945</v>
      </c>
      <c r="AB24" s="241" t="s">
        <v>945</v>
      </c>
      <c r="AC24" s="241" t="s">
        <v>945</v>
      </c>
      <c r="AD24" s="234"/>
      <c r="AE24" s="8"/>
      <c r="AF24" s="8"/>
    </row>
    <row r="25" spans="1:32" ht="47.25">
      <c r="A25" s="239" t="s">
        <v>954</v>
      </c>
      <c r="B25" s="240" t="s">
        <v>955</v>
      </c>
      <c r="C25" s="241" t="s">
        <v>945</v>
      </c>
      <c r="D25" s="241" t="s">
        <v>945</v>
      </c>
      <c r="E25" s="241" t="s">
        <v>945</v>
      </c>
      <c r="F25" s="241" t="s">
        <v>945</v>
      </c>
      <c r="G25" s="241" t="s">
        <v>945</v>
      </c>
      <c r="H25" s="241" t="s">
        <v>945</v>
      </c>
      <c r="I25" s="241" t="s">
        <v>945</v>
      </c>
      <c r="J25" s="241" t="s">
        <v>945</v>
      </c>
      <c r="K25" s="241" t="s">
        <v>945</v>
      </c>
      <c r="L25" s="241" t="s">
        <v>945</v>
      </c>
      <c r="M25" s="241" t="s">
        <v>945</v>
      </c>
      <c r="N25" s="241" t="s">
        <v>945</v>
      </c>
      <c r="O25" s="241" t="s">
        <v>945</v>
      </c>
      <c r="P25" s="241" t="s">
        <v>945</v>
      </c>
      <c r="Q25" s="241" t="s">
        <v>945</v>
      </c>
      <c r="R25" s="241" t="s">
        <v>945</v>
      </c>
      <c r="S25" s="241" t="s">
        <v>945</v>
      </c>
      <c r="T25" s="241" t="s">
        <v>945</v>
      </c>
      <c r="U25" s="241" t="s">
        <v>945</v>
      </c>
      <c r="V25" s="241" t="s">
        <v>945</v>
      </c>
      <c r="W25" s="241" t="s">
        <v>945</v>
      </c>
      <c r="X25" s="241" t="s">
        <v>945</v>
      </c>
      <c r="Y25" s="241" t="s">
        <v>945</v>
      </c>
      <c r="Z25" s="241" t="s">
        <v>945</v>
      </c>
      <c r="AA25" s="241" t="s">
        <v>945</v>
      </c>
      <c r="AB25" s="241" t="s">
        <v>945</v>
      </c>
      <c r="AC25" s="241" t="s">
        <v>945</v>
      </c>
      <c r="AD25" s="234"/>
      <c r="AE25" s="8"/>
      <c r="AF25" s="8"/>
    </row>
    <row r="26" spans="1:32" ht="31.5">
      <c r="A26" s="239" t="s">
        <v>956</v>
      </c>
      <c r="B26" s="242" t="s">
        <v>957</v>
      </c>
      <c r="C26" s="241" t="s">
        <v>945</v>
      </c>
      <c r="D26" s="241" t="s">
        <v>945</v>
      </c>
      <c r="E26" s="241" t="s">
        <v>945</v>
      </c>
      <c r="F26" s="241" t="s">
        <v>945</v>
      </c>
      <c r="G26" s="241" t="s">
        <v>945</v>
      </c>
      <c r="H26" s="241" t="s">
        <v>945</v>
      </c>
      <c r="I26" s="241" t="s">
        <v>945</v>
      </c>
      <c r="J26" s="241">
        <f>J43</f>
        <v>887</v>
      </c>
      <c r="K26" s="241">
        <f>K43</f>
        <v>31</v>
      </c>
      <c r="L26" s="241">
        <f>L43</f>
        <v>1</v>
      </c>
      <c r="M26" s="241" t="s">
        <v>945</v>
      </c>
      <c r="N26" s="241" t="s">
        <v>945</v>
      </c>
      <c r="O26" s="241" t="s">
        <v>945</v>
      </c>
      <c r="P26" s="241" t="s">
        <v>945</v>
      </c>
      <c r="Q26" s="241" t="s">
        <v>945</v>
      </c>
      <c r="R26" s="241" t="s">
        <v>945</v>
      </c>
      <c r="S26" s="241">
        <f>S43</f>
        <v>0</v>
      </c>
      <c r="T26" s="241">
        <f>T43</f>
        <v>0</v>
      </c>
      <c r="U26" s="241">
        <f>U43</f>
        <v>0</v>
      </c>
      <c r="V26" s="241" t="s">
        <v>945</v>
      </c>
      <c r="W26" s="241" t="s">
        <v>945</v>
      </c>
      <c r="X26" s="241" t="s">
        <v>945</v>
      </c>
      <c r="Y26" s="241" t="s">
        <v>945</v>
      </c>
      <c r="Z26" s="241" t="s">
        <v>945</v>
      </c>
      <c r="AA26" s="241">
        <f>AA43</f>
        <v>-887</v>
      </c>
      <c r="AB26" s="241">
        <f>AB43</f>
        <v>-31</v>
      </c>
      <c r="AC26" s="241">
        <f>AC43</f>
        <v>-1</v>
      </c>
      <c r="AD26" s="234"/>
      <c r="AE26" s="8"/>
      <c r="AF26" s="8"/>
    </row>
    <row r="27" spans="1:32">
      <c r="A27" s="239" t="s">
        <v>958</v>
      </c>
      <c r="B27" s="240" t="s">
        <v>959</v>
      </c>
      <c r="C27" s="241" t="s">
        <v>945</v>
      </c>
      <c r="D27" s="241" t="s">
        <v>945</v>
      </c>
      <c r="E27" s="241" t="s">
        <v>945</v>
      </c>
      <c r="F27" s="241" t="s">
        <v>945</v>
      </c>
      <c r="G27" s="241" t="s">
        <v>945</v>
      </c>
      <c r="H27" s="241" t="s">
        <v>945</v>
      </c>
      <c r="I27" s="241" t="s">
        <v>945</v>
      </c>
      <c r="J27" s="241" t="s">
        <v>945</v>
      </c>
      <c r="K27" s="241" t="s">
        <v>945</v>
      </c>
      <c r="L27" s="241" t="s">
        <v>945</v>
      </c>
      <c r="M27" s="241" t="s">
        <v>945</v>
      </c>
      <c r="N27" s="241" t="s">
        <v>945</v>
      </c>
      <c r="O27" s="241" t="s">
        <v>945</v>
      </c>
      <c r="P27" s="241" t="s">
        <v>945</v>
      </c>
      <c r="Q27" s="241" t="s">
        <v>945</v>
      </c>
      <c r="R27" s="241" t="s">
        <v>945</v>
      </c>
      <c r="S27" s="241" t="s">
        <v>945</v>
      </c>
      <c r="T27" s="241" t="s">
        <v>945</v>
      </c>
      <c r="U27" s="241"/>
      <c r="V27" s="241" t="s">
        <v>945</v>
      </c>
      <c r="W27" s="241" t="s">
        <v>945</v>
      </c>
      <c r="X27" s="241" t="s">
        <v>945</v>
      </c>
      <c r="Y27" s="241" t="s">
        <v>945</v>
      </c>
      <c r="Z27" s="241" t="s">
        <v>945</v>
      </c>
      <c r="AA27" s="241" t="s">
        <v>945</v>
      </c>
      <c r="AB27" s="241"/>
      <c r="AC27" s="241" t="s">
        <v>945</v>
      </c>
      <c r="AD27" s="234"/>
      <c r="AE27" s="8"/>
      <c r="AF27" s="8"/>
    </row>
    <row r="28" spans="1:32" ht="31.5" hidden="1">
      <c r="A28" s="239" t="s">
        <v>175</v>
      </c>
      <c r="B28" s="240" t="s">
        <v>960</v>
      </c>
      <c r="C28" s="241" t="s">
        <v>945</v>
      </c>
      <c r="D28" s="241" t="s">
        <v>945</v>
      </c>
      <c r="E28" s="241" t="s">
        <v>945</v>
      </c>
      <c r="F28" s="241" t="s">
        <v>945</v>
      </c>
      <c r="G28" s="241" t="s">
        <v>945</v>
      </c>
      <c r="H28" s="241" t="s">
        <v>945</v>
      </c>
      <c r="I28" s="241" t="s">
        <v>945</v>
      </c>
      <c r="J28" s="241" t="s">
        <v>945</v>
      </c>
      <c r="K28" s="241" t="s">
        <v>945</v>
      </c>
      <c r="L28" s="241"/>
      <c r="M28" s="241" t="s">
        <v>945</v>
      </c>
      <c r="N28" s="241" t="s">
        <v>945</v>
      </c>
      <c r="O28" s="241" t="s">
        <v>945</v>
      </c>
      <c r="P28" s="241" t="s">
        <v>945</v>
      </c>
      <c r="Q28" s="241" t="s">
        <v>945</v>
      </c>
      <c r="R28" s="241" t="s">
        <v>945</v>
      </c>
      <c r="S28" s="241" t="s">
        <v>945</v>
      </c>
      <c r="T28" s="241" t="s">
        <v>945</v>
      </c>
      <c r="U28" s="241"/>
      <c r="V28" s="241" t="s">
        <v>945</v>
      </c>
      <c r="W28" s="241" t="s">
        <v>945</v>
      </c>
      <c r="X28" s="241" t="s">
        <v>945</v>
      </c>
      <c r="Y28" s="241" t="s">
        <v>945</v>
      </c>
      <c r="Z28" s="241" t="s">
        <v>945</v>
      </c>
      <c r="AA28" s="241" t="s">
        <v>945</v>
      </c>
      <c r="AB28" s="241"/>
      <c r="AC28" s="241" t="s">
        <v>945</v>
      </c>
      <c r="AD28" s="234"/>
      <c r="AE28" s="8"/>
      <c r="AF28" s="8"/>
    </row>
    <row r="29" spans="1:32" ht="47.25" hidden="1">
      <c r="A29" s="239" t="s">
        <v>177</v>
      </c>
      <c r="B29" s="240" t="s">
        <v>961</v>
      </c>
      <c r="C29" s="241" t="s">
        <v>945</v>
      </c>
      <c r="D29" s="241" t="s">
        <v>945</v>
      </c>
      <c r="E29" s="241" t="s">
        <v>945</v>
      </c>
      <c r="F29" s="241" t="s">
        <v>945</v>
      </c>
      <c r="G29" s="241" t="s">
        <v>945</v>
      </c>
      <c r="H29" s="241" t="s">
        <v>945</v>
      </c>
      <c r="I29" s="241" t="s">
        <v>945</v>
      </c>
      <c r="J29" s="241" t="s">
        <v>945</v>
      </c>
      <c r="K29" s="241" t="s">
        <v>945</v>
      </c>
      <c r="L29" s="241"/>
      <c r="M29" s="241" t="s">
        <v>945</v>
      </c>
      <c r="N29" s="241" t="s">
        <v>945</v>
      </c>
      <c r="O29" s="241" t="s">
        <v>945</v>
      </c>
      <c r="P29" s="241" t="s">
        <v>945</v>
      </c>
      <c r="Q29" s="241" t="s">
        <v>945</v>
      </c>
      <c r="R29" s="241" t="s">
        <v>945</v>
      </c>
      <c r="S29" s="241" t="s">
        <v>945</v>
      </c>
      <c r="T29" s="241" t="s">
        <v>945</v>
      </c>
      <c r="U29" s="241"/>
      <c r="V29" s="241" t="s">
        <v>945</v>
      </c>
      <c r="W29" s="241" t="s">
        <v>945</v>
      </c>
      <c r="X29" s="241" t="s">
        <v>945</v>
      </c>
      <c r="Y29" s="241" t="s">
        <v>945</v>
      </c>
      <c r="Z29" s="241" t="s">
        <v>945</v>
      </c>
      <c r="AA29" s="241" t="s">
        <v>945</v>
      </c>
      <c r="AB29" s="241"/>
      <c r="AC29" s="241" t="s">
        <v>945</v>
      </c>
      <c r="AD29" s="234"/>
      <c r="AE29" s="8"/>
      <c r="AF29" s="8"/>
    </row>
    <row r="30" spans="1:32" ht="47.25" hidden="1">
      <c r="A30" s="239" t="s">
        <v>190</v>
      </c>
      <c r="B30" s="240" t="s">
        <v>962</v>
      </c>
      <c r="C30" s="241" t="s">
        <v>945</v>
      </c>
      <c r="D30" s="241" t="s">
        <v>945</v>
      </c>
      <c r="E30" s="241" t="s">
        <v>945</v>
      </c>
      <c r="F30" s="241" t="s">
        <v>945</v>
      </c>
      <c r="G30" s="241" t="s">
        <v>945</v>
      </c>
      <c r="H30" s="241" t="s">
        <v>945</v>
      </c>
      <c r="I30" s="241" t="s">
        <v>945</v>
      </c>
      <c r="J30" s="241" t="s">
        <v>945</v>
      </c>
      <c r="K30" s="241" t="s">
        <v>945</v>
      </c>
      <c r="L30" s="241"/>
      <c r="M30" s="241" t="s">
        <v>945</v>
      </c>
      <c r="N30" s="241" t="s">
        <v>945</v>
      </c>
      <c r="O30" s="241" t="s">
        <v>945</v>
      </c>
      <c r="P30" s="241" t="s">
        <v>945</v>
      </c>
      <c r="Q30" s="241" t="s">
        <v>945</v>
      </c>
      <c r="R30" s="241" t="s">
        <v>945</v>
      </c>
      <c r="S30" s="241" t="s">
        <v>945</v>
      </c>
      <c r="T30" s="241" t="s">
        <v>945</v>
      </c>
      <c r="U30" s="241"/>
      <c r="V30" s="241" t="s">
        <v>945</v>
      </c>
      <c r="W30" s="241" t="s">
        <v>945</v>
      </c>
      <c r="X30" s="241" t="s">
        <v>945</v>
      </c>
      <c r="Y30" s="241" t="s">
        <v>945</v>
      </c>
      <c r="Z30" s="241" t="s">
        <v>945</v>
      </c>
      <c r="AA30" s="241" t="s">
        <v>945</v>
      </c>
      <c r="AB30" s="241"/>
      <c r="AC30" s="241" t="s">
        <v>945</v>
      </c>
      <c r="AD30" s="234"/>
      <c r="AE30" s="8"/>
      <c r="AF30" s="8"/>
    </row>
    <row r="31" spans="1:32" ht="63" hidden="1">
      <c r="A31" s="239" t="s">
        <v>191</v>
      </c>
      <c r="B31" s="240" t="s">
        <v>963</v>
      </c>
      <c r="C31" s="241" t="s">
        <v>945</v>
      </c>
      <c r="D31" s="241" t="s">
        <v>945</v>
      </c>
      <c r="E31" s="241" t="s">
        <v>945</v>
      </c>
      <c r="F31" s="241" t="s">
        <v>945</v>
      </c>
      <c r="G31" s="241" t="s">
        <v>945</v>
      </c>
      <c r="H31" s="241" t="s">
        <v>945</v>
      </c>
      <c r="I31" s="241" t="s">
        <v>945</v>
      </c>
      <c r="J31" s="241" t="s">
        <v>945</v>
      </c>
      <c r="K31" s="241" t="s">
        <v>945</v>
      </c>
      <c r="L31" s="241"/>
      <c r="M31" s="241" t="s">
        <v>945</v>
      </c>
      <c r="N31" s="241" t="s">
        <v>945</v>
      </c>
      <c r="O31" s="241" t="s">
        <v>945</v>
      </c>
      <c r="P31" s="241" t="s">
        <v>945</v>
      </c>
      <c r="Q31" s="241" t="s">
        <v>945</v>
      </c>
      <c r="R31" s="241" t="s">
        <v>945</v>
      </c>
      <c r="S31" s="241" t="s">
        <v>945</v>
      </c>
      <c r="T31" s="241" t="s">
        <v>945</v>
      </c>
      <c r="U31" s="241"/>
      <c r="V31" s="241" t="s">
        <v>945</v>
      </c>
      <c r="W31" s="241" t="s">
        <v>945</v>
      </c>
      <c r="X31" s="241" t="s">
        <v>945</v>
      </c>
      <c r="Y31" s="241" t="s">
        <v>945</v>
      </c>
      <c r="Z31" s="241" t="s">
        <v>945</v>
      </c>
      <c r="AA31" s="241" t="s">
        <v>945</v>
      </c>
      <c r="AB31" s="241"/>
      <c r="AC31" s="241" t="s">
        <v>945</v>
      </c>
      <c r="AD31" s="234"/>
      <c r="AE31" s="8"/>
      <c r="AF31" s="8"/>
    </row>
    <row r="32" spans="1:32" ht="110.25" hidden="1">
      <c r="A32" s="239" t="s">
        <v>964</v>
      </c>
      <c r="B32" s="240" t="s">
        <v>965</v>
      </c>
      <c r="C32" s="241" t="s">
        <v>945</v>
      </c>
      <c r="D32" s="241" t="s">
        <v>945</v>
      </c>
      <c r="E32" s="241" t="s">
        <v>945</v>
      </c>
      <c r="F32" s="241" t="s">
        <v>945</v>
      </c>
      <c r="G32" s="241" t="s">
        <v>945</v>
      </c>
      <c r="H32" s="241" t="s">
        <v>945</v>
      </c>
      <c r="I32" s="241" t="s">
        <v>945</v>
      </c>
      <c r="J32" s="241" t="s">
        <v>945</v>
      </c>
      <c r="K32" s="241" t="s">
        <v>945</v>
      </c>
      <c r="L32" s="241"/>
      <c r="M32" s="241" t="s">
        <v>945</v>
      </c>
      <c r="N32" s="241" t="s">
        <v>945</v>
      </c>
      <c r="O32" s="241" t="s">
        <v>945</v>
      </c>
      <c r="P32" s="241" t="s">
        <v>945</v>
      </c>
      <c r="Q32" s="241" t="s">
        <v>945</v>
      </c>
      <c r="R32" s="241" t="s">
        <v>945</v>
      </c>
      <c r="S32" s="241" t="s">
        <v>945</v>
      </c>
      <c r="T32" s="241" t="s">
        <v>945</v>
      </c>
      <c r="U32" s="241"/>
      <c r="V32" s="241" t="s">
        <v>945</v>
      </c>
      <c r="W32" s="241" t="s">
        <v>945</v>
      </c>
      <c r="X32" s="241" t="s">
        <v>945</v>
      </c>
      <c r="Y32" s="241" t="s">
        <v>945</v>
      </c>
      <c r="Z32" s="241" t="s">
        <v>945</v>
      </c>
      <c r="AA32" s="241" t="s">
        <v>945</v>
      </c>
      <c r="AB32" s="241"/>
      <c r="AC32" s="241" t="s">
        <v>945</v>
      </c>
      <c r="AD32" s="234"/>
      <c r="AE32" s="8"/>
      <c r="AF32" s="8"/>
    </row>
    <row r="33" spans="1:32" ht="47.25" hidden="1">
      <c r="A33" s="239" t="s">
        <v>193</v>
      </c>
      <c r="B33" s="240" t="s">
        <v>966</v>
      </c>
      <c r="C33" s="241" t="s">
        <v>945</v>
      </c>
      <c r="D33" s="241" t="s">
        <v>945</v>
      </c>
      <c r="E33" s="241" t="s">
        <v>945</v>
      </c>
      <c r="F33" s="241" t="s">
        <v>945</v>
      </c>
      <c r="G33" s="241" t="s">
        <v>945</v>
      </c>
      <c r="H33" s="241" t="s">
        <v>945</v>
      </c>
      <c r="I33" s="241" t="s">
        <v>945</v>
      </c>
      <c r="J33" s="241" t="s">
        <v>945</v>
      </c>
      <c r="K33" s="241" t="s">
        <v>945</v>
      </c>
      <c r="L33" s="241"/>
      <c r="M33" s="241" t="s">
        <v>945</v>
      </c>
      <c r="N33" s="241" t="s">
        <v>945</v>
      </c>
      <c r="O33" s="241" t="s">
        <v>945</v>
      </c>
      <c r="P33" s="241" t="s">
        <v>945</v>
      </c>
      <c r="Q33" s="241" t="s">
        <v>945</v>
      </c>
      <c r="R33" s="241" t="s">
        <v>945</v>
      </c>
      <c r="S33" s="241" t="s">
        <v>945</v>
      </c>
      <c r="T33" s="241" t="s">
        <v>945</v>
      </c>
      <c r="U33" s="241"/>
      <c r="V33" s="241" t="s">
        <v>945</v>
      </c>
      <c r="W33" s="241" t="s">
        <v>945</v>
      </c>
      <c r="X33" s="241" t="s">
        <v>945</v>
      </c>
      <c r="Y33" s="241" t="s">
        <v>945</v>
      </c>
      <c r="Z33" s="241" t="s">
        <v>945</v>
      </c>
      <c r="AA33" s="241" t="s">
        <v>945</v>
      </c>
      <c r="AB33" s="241"/>
      <c r="AC33" s="241" t="s">
        <v>945</v>
      </c>
      <c r="AD33" s="234"/>
      <c r="AE33" s="8"/>
      <c r="AF33" s="8"/>
    </row>
    <row r="34" spans="1:32" ht="78.75" hidden="1">
      <c r="A34" s="239" t="s">
        <v>194</v>
      </c>
      <c r="B34" s="240" t="s">
        <v>967</v>
      </c>
      <c r="C34" s="241" t="s">
        <v>945</v>
      </c>
      <c r="D34" s="241" t="s">
        <v>945</v>
      </c>
      <c r="E34" s="241" t="s">
        <v>945</v>
      </c>
      <c r="F34" s="241" t="s">
        <v>945</v>
      </c>
      <c r="G34" s="241" t="s">
        <v>945</v>
      </c>
      <c r="H34" s="241" t="s">
        <v>945</v>
      </c>
      <c r="I34" s="241" t="s">
        <v>945</v>
      </c>
      <c r="J34" s="241" t="s">
        <v>945</v>
      </c>
      <c r="K34" s="241" t="s">
        <v>945</v>
      </c>
      <c r="L34" s="241"/>
      <c r="M34" s="241" t="s">
        <v>945</v>
      </c>
      <c r="N34" s="241" t="s">
        <v>945</v>
      </c>
      <c r="O34" s="241" t="s">
        <v>945</v>
      </c>
      <c r="P34" s="241" t="s">
        <v>945</v>
      </c>
      <c r="Q34" s="241" t="s">
        <v>945</v>
      </c>
      <c r="R34" s="241" t="s">
        <v>945</v>
      </c>
      <c r="S34" s="241" t="s">
        <v>945</v>
      </c>
      <c r="T34" s="241" t="s">
        <v>945</v>
      </c>
      <c r="U34" s="241"/>
      <c r="V34" s="241" t="s">
        <v>945</v>
      </c>
      <c r="W34" s="241" t="s">
        <v>945</v>
      </c>
      <c r="X34" s="241" t="s">
        <v>945</v>
      </c>
      <c r="Y34" s="241" t="s">
        <v>945</v>
      </c>
      <c r="Z34" s="241" t="s">
        <v>945</v>
      </c>
      <c r="AA34" s="241" t="s">
        <v>945</v>
      </c>
      <c r="AB34" s="241"/>
      <c r="AC34" s="241" t="s">
        <v>945</v>
      </c>
      <c r="AD34" s="234"/>
      <c r="AE34" s="8"/>
      <c r="AF34" s="8"/>
    </row>
    <row r="35" spans="1:32" ht="63" hidden="1">
      <c r="A35" s="239" t="s">
        <v>204</v>
      </c>
      <c r="B35" s="240" t="s">
        <v>969</v>
      </c>
      <c r="C35" s="241" t="s">
        <v>945</v>
      </c>
      <c r="D35" s="241" t="s">
        <v>945</v>
      </c>
      <c r="E35" s="241" t="s">
        <v>945</v>
      </c>
      <c r="F35" s="241" t="s">
        <v>945</v>
      </c>
      <c r="G35" s="241" t="s">
        <v>945</v>
      </c>
      <c r="H35" s="241" t="s">
        <v>945</v>
      </c>
      <c r="I35" s="241" t="s">
        <v>945</v>
      </c>
      <c r="J35" s="241" t="s">
        <v>945</v>
      </c>
      <c r="K35" s="241" t="s">
        <v>945</v>
      </c>
      <c r="L35" s="241"/>
      <c r="M35" s="241" t="s">
        <v>945</v>
      </c>
      <c r="N35" s="241" t="s">
        <v>945</v>
      </c>
      <c r="O35" s="241" t="s">
        <v>945</v>
      </c>
      <c r="P35" s="241" t="s">
        <v>945</v>
      </c>
      <c r="Q35" s="241" t="s">
        <v>945</v>
      </c>
      <c r="R35" s="241" t="s">
        <v>945</v>
      </c>
      <c r="S35" s="241" t="s">
        <v>945</v>
      </c>
      <c r="T35" s="241" t="s">
        <v>945</v>
      </c>
      <c r="U35" s="241"/>
      <c r="V35" s="241" t="s">
        <v>945</v>
      </c>
      <c r="W35" s="241" t="s">
        <v>945</v>
      </c>
      <c r="X35" s="241" t="s">
        <v>945</v>
      </c>
      <c r="Y35" s="241" t="s">
        <v>945</v>
      </c>
      <c r="Z35" s="241" t="s">
        <v>945</v>
      </c>
      <c r="AA35" s="241" t="s">
        <v>945</v>
      </c>
      <c r="AB35" s="241"/>
      <c r="AC35" s="241" t="s">
        <v>945</v>
      </c>
      <c r="AD35" s="234"/>
      <c r="AE35" s="8"/>
      <c r="AF35" s="8"/>
    </row>
    <row r="36" spans="1:32" ht="47.25" hidden="1">
      <c r="A36" s="239" t="s">
        <v>205</v>
      </c>
      <c r="B36" s="240" t="s">
        <v>970</v>
      </c>
      <c r="C36" s="241" t="s">
        <v>945</v>
      </c>
      <c r="D36" s="241" t="s">
        <v>945</v>
      </c>
      <c r="E36" s="241" t="s">
        <v>945</v>
      </c>
      <c r="F36" s="241" t="s">
        <v>945</v>
      </c>
      <c r="G36" s="241" t="s">
        <v>945</v>
      </c>
      <c r="H36" s="241" t="s">
        <v>945</v>
      </c>
      <c r="I36" s="241" t="s">
        <v>945</v>
      </c>
      <c r="J36" s="241" t="s">
        <v>945</v>
      </c>
      <c r="K36" s="241" t="s">
        <v>945</v>
      </c>
      <c r="L36" s="241"/>
      <c r="M36" s="241" t="s">
        <v>945</v>
      </c>
      <c r="N36" s="241" t="s">
        <v>945</v>
      </c>
      <c r="O36" s="241" t="s">
        <v>945</v>
      </c>
      <c r="P36" s="241" t="s">
        <v>945</v>
      </c>
      <c r="Q36" s="241" t="s">
        <v>945</v>
      </c>
      <c r="R36" s="241" t="s">
        <v>945</v>
      </c>
      <c r="S36" s="241" t="s">
        <v>945</v>
      </c>
      <c r="T36" s="241" t="s">
        <v>945</v>
      </c>
      <c r="U36" s="241"/>
      <c r="V36" s="241" t="s">
        <v>945</v>
      </c>
      <c r="W36" s="241" t="s">
        <v>945</v>
      </c>
      <c r="X36" s="241" t="s">
        <v>945</v>
      </c>
      <c r="Y36" s="241" t="s">
        <v>945</v>
      </c>
      <c r="Z36" s="241" t="s">
        <v>945</v>
      </c>
      <c r="AA36" s="241" t="s">
        <v>945</v>
      </c>
      <c r="AB36" s="241"/>
      <c r="AC36" s="241" t="s">
        <v>945</v>
      </c>
      <c r="AD36" s="234"/>
      <c r="AE36" s="8"/>
      <c r="AF36" s="8"/>
    </row>
    <row r="37" spans="1:32" ht="63" hidden="1">
      <c r="A37" s="239" t="s">
        <v>971</v>
      </c>
      <c r="B37" s="240" t="s">
        <v>972</v>
      </c>
      <c r="C37" s="241" t="s">
        <v>945</v>
      </c>
      <c r="D37" s="241" t="s">
        <v>945</v>
      </c>
      <c r="E37" s="241" t="s">
        <v>945</v>
      </c>
      <c r="F37" s="241" t="s">
        <v>945</v>
      </c>
      <c r="G37" s="241" t="s">
        <v>945</v>
      </c>
      <c r="H37" s="241" t="s">
        <v>945</v>
      </c>
      <c r="I37" s="241" t="s">
        <v>945</v>
      </c>
      <c r="J37" s="241" t="s">
        <v>945</v>
      </c>
      <c r="K37" s="241" t="s">
        <v>945</v>
      </c>
      <c r="L37" s="241"/>
      <c r="M37" s="241" t="s">
        <v>945</v>
      </c>
      <c r="N37" s="241" t="s">
        <v>945</v>
      </c>
      <c r="O37" s="241" t="s">
        <v>945</v>
      </c>
      <c r="P37" s="241" t="s">
        <v>945</v>
      </c>
      <c r="Q37" s="241" t="s">
        <v>945</v>
      </c>
      <c r="R37" s="241" t="s">
        <v>945</v>
      </c>
      <c r="S37" s="241" t="s">
        <v>945</v>
      </c>
      <c r="T37" s="241" t="s">
        <v>945</v>
      </c>
      <c r="U37" s="241"/>
      <c r="V37" s="241" t="s">
        <v>945</v>
      </c>
      <c r="W37" s="241" t="s">
        <v>945</v>
      </c>
      <c r="X37" s="241" t="s">
        <v>945</v>
      </c>
      <c r="Y37" s="241" t="s">
        <v>945</v>
      </c>
      <c r="Z37" s="241" t="s">
        <v>945</v>
      </c>
      <c r="AA37" s="241" t="s">
        <v>945</v>
      </c>
      <c r="AB37" s="241"/>
      <c r="AC37" s="241" t="s">
        <v>945</v>
      </c>
      <c r="AD37" s="234"/>
      <c r="AE37" s="8"/>
      <c r="AF37" s="8"/>
    </row>
    <row r="38" spans="1:32" ht="94.5" hidden="1">
      <c r="A38" s="239" t="s">
        <v>216</v>
      </c>
      <c r="B38" s="240" t="s">
        <v>977</v>
      </c>
      <c r="C38" s="241" t="s">
        <v>945</v>
      </c>
      <c r="D38" s="241" t="s">
        <v>945</v>
      </c>
      <c r="E38" s="241" t="s">
        <v>945</v>
      </c>
      <c r="F38" s="241" t="s">
        <v>945</v>
      </c>
      <c r="G38" s="241" t="s">
        <v>945</v>
      </c>
      <c r="H38" s="241" t="s">
        <v>945</v>
      </c>
      <c r="I38" s="241" t="s">
        <v>945</v>
      </c>
      <c r="J38" s="241" t="s">
        <v>945</v>
      </c>
      <c r="K38" s="241" t="s">
        <v>945</v>
      </c>
      <c r="L38" s="241"/>
      <c r="M38" s="241" t="s">
        <v>945</v>
      </c>
      <c r="N38" s="241" t="s">
        <v>945</v>
      </c>
      <c r="O38" s="241" t="s">
        <v>945</v>
      </c>
      <c r="P38" s="241" t="s">
        <v>945</v>
      </c>
      <c r="Q38" s="241" t="s">
        <v>945</v>
      </c>
      <c r="R38" s="241" t="s">
        <v>945</v>
      </c>
      <c r="S38" s="241" t="s">
        <v>945</v>
      </c>
      <c r="T38" s="241" t="s">
        <v>945</v>
      </c>
      <c r="U38" s="241"/>
      <c r="V38" s="241" t="s">
        <v>945</v>
      </c>
      <c r="W38" s="241" t="s">
        <v>945</v>
      </c>
      <c r="X38" s="241" t="s">
        <v>945</v>
      </c>
      <c r="Y38" s="241" t="s">
        <v>945</v>
      </c>
      <c r="Z38" s="241" t="s">
        <v>945</v>
      </c>
      <c r="AA38" s="241" t="s">
        <v>945</v>
      </c>
      <c r="AB38" s="241"/>
      <c r="AC38" s="241" t="s">
        <v>945</v>
      </c>
      <c r="AD38" s="234"/>
      <c r="AE38" s="8"/>
      <c r="AF38" s="8"/>
    </row>
    <row r="39" spans="1:32" ht="78.75" hidden="1">
      <c r="A39" s="239" t="s">
        <v>978</v>
      </c>
      <c r="B39" s="240" t="s">
        <v>979</v>
      </c>
      <c r="C39" s="241" t="s">
        <v>945</v>
      </c>
      <c r="D39" s="241" t="s">
        <v>945</v>
      </c>
      <c r="E39" s="241" t="s">
        <v>945</v>
      </c>
      <c r="F39" s="241" t="s">
        <v>945</v>
      </c>
      <c r="G39" s="241" t="s">
        <v>945</v>
      </c>
      <c r="H39" s="241" t="s">
        <v>945</v>
      </c>
      <c r="I39" s="241" t="s">
        <v>945</v>
      </c>
      <c r="J39" s="241" t="s">
        <v>945</v>
      </c>
      <c r="K39" s="241" t="s">
        <v>945</v>
      </c>
      <c r="L39" s="241"/>
      <c r="M39" s="241" t="s">
        <v>945</v>
      </c>
      <c r="N39" s="241" t="s">
        <v>945</v>
      </c>
      <c r="O39" s="241" t="s">
        <v>945</v>
      </c>
      <c r="P39" s="241" t="s">
        <v>945</v>
      </c>
      <c r="Q39" s="241" t="s">
        <v>945</v>
      </c>
      <c r="R39" s="241" t="s">
        <v>945</v>
      </c>
      <c r="S39" s="241" t="s">
        <v>945</v>
      </c>
      <c r="T39" s="241" t="s">
        <v>945</v>
      </c>
      <c r="U39" s="241"/>
      <c r="V39" s="241" t="s">
        <v>945</v>
      </c>
      <c r="W39" s="241" t="s">
        <v>945</v>
      </c>
      <c r="X39" s="241" t="s">
        <v>945</v>
      </c>
      <c r="Y39" s="241" t="s">
        <v>945</v>
      </c>
      <c r="Z39" s="241" t="s">
        <v>945</v>
      </c>
      <c r="AA39" s="241" t="s">
        <v>945</v>
      </c>
      <c r="AB39" s="241"/>
      <c r="AC39" s="241" t="s">
        <v>945</v>
      </c>
      <c r="AD39" s="234"/>
      <c r="AE39" s="8"/>
      <c r="AF39" s="8"/>
    </row>
    <row r="40" spans="1:32" ht="78.75" hidden="1">
      <c r="A40" s="239" t="s">
        <v>980</v>
      </c>
      <c r="B40" s="240" t="s">
        <v>981</v>
      </c>
      <c r="C40" s="241" t="s">
        <v>945</v>
      </c>
      <c r="D40" s="241" t="s">
        <v>945</v>
      </c>
      <c r="E40" s="241" t="s">
        <v>945</v>
      </c>
      <c r="F40" s="241" t="s">
        <v>945</v>
      </c>
      <c r="G40" s="241" t="s">
        <v>945</v>
      </c>
      <c r="H40" s="241" t="s">
        <v>945</v>
      </c>
      <c r="I40" s="241" t="s">
        <v>945</v>
      </c>
      <c r="J40" s="241" t="s">
        <v>945</v>
      </c>
      <c r="K40" s="241" t="s">
        <v>945</v>
      </c>
      <c r="L40" s="241"/>
      <c r="M40" s="241" t="s">
        <v>945</v>
      </c>
      <c r="N40" s="241" t="s">
        <v>945</v>
      </c>
      <c r="O40" s="241" t="s">
        <v>945</v>
      </c>
      <c r="P40" s="241" t="s">
        <v>945</v>
      </c>
      <c r="Q40" s="241" t="s">
        <v>945</v>
      </c>
      <c r="R40" s="241" t="s">
        <v>945</v>
      </c>
      <c r="S40" s="241" t="s">
        <v>945</v>
      </c>
      <c r="T40" s="241" t="s">
        <v>945</v>
      </c>
      <c r="U40" s="241"/>
      <c r="V40" s="241" t="s">
        <v>945</v>
      </c>
      <c r="W40" s="241" t="s">
        <v>945</v>
      </c>
      <c r="X40" s="241" t="s">
        <v>945</v>
      </c>
      <c r="Y40" s="241" t="s">
        <v>945</v>
      </c>
      <c r="Z40" s="241" t="s">
        <v>945</v>
      </c>
      <c r="AA40" s="241" t="s">
        <v>945</v>
      </c>
      <c r="AB40" s="241"/>
      <c r="AC40" s="241" t="s">
        <v>945</v>
      </c>
      <c r="AD40" s="234"/>
      <c r="AE40" s="8"/>
      <c r="AF40" s="8"/>
    </row>
    <row r="41" spans="1:32" ht="47.25" hidden="1">
      <c r="A41" s="239" t="s">
        <v>217</v>
      </c>
      <c r="B41" s="240" t="s">
        <v>982</v>
      </c>
      <c r="C41" s="241" t="s">
        <v>945</v>
      </c>
      <c r="D41" s="241" t="s">
        <v>945</v>
      </c>
      <c r="E41" s="241" t="s">
        <v>945</v>
      </c>
      <c r="F41" s="241" t="s">
        <v>945</v>
      </c>
      <c r="G41" s="241" t="s">
        <v>945</v>
      </c>
      <c r="H41" s="241" t="s">
        <v>945</v>
      </c>
      <c r="I41" s="241" t="s">
        <v>945</v>
      </c>
      <c r="J41" s="241" t="s">
        <v>945</v>
      </c>
      <c r="K41" s="241" t="s">
        <v>945</v>
      </c>
      <c r="L41" s="241"/>
      <c r="M41" s="241" t="s">
        <v>945</v>
      </c>
      <c r="N41" s="241" t="s">
        <v>945</v>
      </c>
      <c r="O41" s="241" t="s">
        <v>945</v>
      </c>
      <c r="P41" s="241" t="s">
        <v>945</v>
      </c>
      <c r="Q41" s="241" t="s">
        <v>945</v>
      </c>
      <c r="R41" s="241" t="s">
        <v>945</v>
      </c>
      <c r="S41" s="241" t="s">
        <v>945</v>
      </c>
      <c r="T41" s="241" t="s">
        <v>945</v>
      </c>
      <c r="U41" s="241"/>
      <c r="V41" s="241" t="s">
        <v>945</v>
      </c>
      <c r="W41" s="241" t="s">
        <v>945</v>
      </c>
      <c r="X41" s="241" t="s">
        <v>945</v>
      </c>
      <c r="Y41" s="241" t="s">
        <v>945</v>
      </c>
      <c r="Z41" s="241" t="s">
        <v>945</v>
      </c>
      <c r="AA41" s="241" t="s">
        <v>945</v>
      </c>
      <c r="AB41" s="241"/>
      <c r="AC41" s="241" t="s">
        <v>945</v>
      </c>
      <c r="AD41" s="234"/>
      <c r="AE41" s="8"/>
      <c r="AF41" s="8"/>
    </row>
    <row r="42" spans="1:32" ht="63" hidden="1">
      <c r="A42" s="239" t="s">
        <v>286</v>
      </c>
      <c r="B42" s="240" t="s">
        <v>983</v>
      </c>
      <c r="C42" s="241" t="s">
        <v>945</v>
      </c>
      <c r="D42" s="241" t="s">
        <v>945</v>
      </c>
      <c r="E42" s="241" t="s">
        <v>945</v>
      </c>
      <c r="F42" s="241" t="s">
        <v>945</v>
      </c>
      <c r="G42" s="241" t="s">
        <v>945</v>
      </c>
      <c r="H42" s="241" t="s">
        <v>945</v>
      </c>
      <c r="I42" s="241" t="s">
        <v>945</v>
      </c>
      <c r="J42" s="241" t="s">
        <v>945</v>
      </c>
      <c r="K42" s="241" t="s">
        <v>945</v>
      </c>
      <c r="L42" s="241"/>
      <c r="M42" s="241" t="s">
        <v>945</v>
      </c>
      <c r="N42" s="241" t="s">
        <v>945</v>
      </c>
      <c r="O42" s="241" t="s">
        <v>945</v>
      </c>
      <c r="P42" s="241" t="s">
        <v>945</v>
      </c>
      <c r="Q42" s="241" t="s">
        <v>945</v>
      </c>
      <c r="R42" s="241" t="s">
        <v>945</v>
      </c>
      <c r="S42" s="241" t="s">
        <v>945</v>
      </c>
      <c r="T42" s="241" t="s">
        <v>945</v>
      </c>
      <c r="U42" s="241"/>
      <c r="V42" s="241" t="s">
        <v>945</v>
      </c>
      <c r="W42" s="241" t="s">
        <v>945</v>
      </c>
      <c r="X42" s="241" t="s">
        <v>945</v>
      </c>
      <c r="Y42" s="241" t="s">
        <v>945</v>
      </c>
      <c r="Z42" s="241" t="s">
        <v>945</v>
      </c>
      <c r="AA42" s="241" t="s">
        <v>945</v>
      </c>
      <c r="AB42" s="241"/>
      <c r="AC42" s="241" t="s">
        <v>945</v>
      </c>
      <c r="AD42" s="234"/>
      <c r="AE42" s="8"/>
      <c r="AF42" s="8"/>
    </row>
    <row r="43" spans="1:32" ht="31.5">
      <c r="A43" s="239" t="s">
        <v>288</v>
      </c>
      <c r="B43" s="242" t="s">
        <v>984</v>
      </c>
      <c r="C43" s="241"/>
      <c r="D43" s="241" t="s">
        <v>945</v>
      </c>
      <c r="E43" s="241" t="s">
        <v>945</v>
      </c>
      <c r="F43" s="241" t="s">
        <v>945</v>
      </c>
      <c r="G43" s="241" t="s">
        <v>945</v>
      </c>
      <c r="H43" s="241" t="s">
        <v>945</v>
      </c>
      <c r="I43" s="241" t="s">
        <v>945</v>
      </c>
      <c r="J43" s="241">
        <f>J44</f>
        <v>887</v>
      </c>
      <c r="K43" s="250">
        <f>K45</f>
        <v>31</v>
      </c>
      <c r="L43" s="250">
        <f>L46</f>
        <v>1</v>
      </c>
      <c r="M43" s="241" t="s">
        <v>945</v>
      </c>
      <c r="N43" s="241" t="s">
        <v>945</v>
      </c>
      <c r="O43" s="241" t="s">
        <v>945</v>
      </c>
      <c r="P43" s="241" t="s">
        <v>945</v>
      </c>
      <c r="Q43" s="241" t="s">
        <v>945</v>
      </c>
      <c r="R43" s="241" t="s">
        <v>945</v>
      </c>
      <c r="S43" s="241">
        <f>S44</f>
        <v>0</v>
      </c>
      <c r="T43" s="241">
        <f>T45</f>
        <v>0</v>
      </c>
      <c r="U43" s="241">
        <f>U46</f>
        <v>0</v>
      </c>
      <c r="V43" s="241" t="s">
        <v>945</v>
      </c>
      <c r="W43" s="241" t="s">
        <v>945</v>
      </c>
      <c r="X43" s="241" t="s">
        <v>945</v>
      </c>
      <c r="Y43" s="241" t="s">
        <v>945</v>
      </c>
      <c r="Z43" s="241" t="s">
        <v>945</v>
      </c>
      <c r="AA43" s="241">
        <f>AA44</f>
        <v>-887</v>
      </c>
      <c r="AB43" s="241">
        <f>AB45</f>
        <v>-31</v>
      </c>
      <c r="AC43" s="241">
        <f>AC46</f>
        <v>-1</v>
      </c>
      <c r="AD43" s="234"/>
      <c r="AE43" s="8"/>
      <c r="AF43" s="8"/>
    </row>
    <row r="44" spans="1:32" ht="47.25">
      <c r="A44" s="239" t="s">
        <v>985</v>
      </c>
      <c r="B44" s="240" t="s">
        <v>995</v>
      </c>
      <c r="C44" s="241" t="s">
        <v>996</v>
      </c>
      <c r="D44" s="241" t="s">
        <v>945</v>
      </c>
      <c r="E44" s="241" t="s">
        <v>945</v>
      </c>
      <c r="F44" s="241" t="s">
        <v>945</v>
      </c>
      <c r="G44" s="241" t="s">
        <v>945</v>
      </c>
      <c r="H44" s="241" t="s">
        <v>945</v>
      </c>
      <c r="I44" s="241" t="s">
        <v>945</v>
      </c>
      <c r="J44" s="241">
        <v>887</v>
      </c>
      <c r="K44" s="250" t="s">
        <v>945</v>
      </c>
      <c r="L44" s="250" t="s">
        <v>945</v>
      </c>
      <c r="M44" s="241" t="s">
        <v>945</v>
      </c>
      <c r="N44" s="241" t="s">
        <v>945</v>
      </c>
      <c r="O44" s="241" t="s">
        <v>945</v>
      </c>
      <c r="P44" s="241" t="s">
        <v>945</v>
      </c>
      <c r="Q44" s="241" t="s">
        <v>945</v>
      </c>
      <c r="R44" s="241" t="s">
        <v>945</v>
      </c>
      <c r="S44" s="241">
        <v>0</v>
      </c>
      <c r="T44" s="241" t="s">
        <v>945</v>
      </c>
      <c r="U44" s="241" t="s">
        <v>945</v>
      </c>
      <c r="V44" s="241" t="s">
        <v>945</v>
      </c>
      <c r="W44" s="241" t="s">
        <v>945</v>
      </c>
      <c r="X44" s="241" t="s">
        <v>945</v>
      </c>
      <c r="Y44" s="241" t="s">
        <v>945</v>
      </c>
      <c r="Z44" s="241" t="s">
        <v>945</v>
      </c>
      <c r="AA44" s="241">
        <f>S44-J44</f>
        <v>-887</v>
      </c>
      <c r="AB44" s="241" t="s">
        <v>945</v>
      </c>
      <c r="AC44" s="241" t="s">
        <v>945</v>
      </c>
      <c r="AD44" s="351"/>
      <c r="AE44" s="8"/>
      <c r="AF44" s="8"/>
    </row>
    <row r="45" spans="1:32" ht="47.25">
      <c r="A45" s="239" t="s">
        <v>986</v>
      </c>
      <c r="B45" s="354" t="s">
        <v>997</v>
      </c>
      <c r="C45" s="241" t="s">
        <v>998</v>
      </c>
      <c r="D45" s="241" t="s">
        <v>945</v>
      </c>
      <c r="E45" s="241" t="s">
        <v>945</v>
      </c>
      <c r="F45" s="241" t="s">
        <v>945</v>
      </c>
      <c r="G45" s="241" t="s">
        <v>945</v>
      </c>
      <c r="H45" s="241" t="s">
        <v>945</v>
      </c>
      <c r="I45" s="241" t="s">
        <v>945</v>
      </c>
      <c r="J45" s="241" t="s">
        <v>945</v>
      </c>
      <c r="K45" s="250">
        <v>31</v>
      </c>
      <c r="L45" s="250" t="s">
        <v>945</v>
      </c>
      <c r="M45" s="241" t="s">
        <v>945</v>
      </c>
      <c r="N45" s="241" t="s">
        <v>945</v>
      </c>
      <c r="O45" s="241" t="s">
        <v>945</v>
      </c>
      <c r="P45" s="241" t="s">
        <v>945</v>
      </c>
      <c r="Q45" s="241" t="s">
        <v>945</v>
      </c>
      <c r="R45" s="241" t="s">
        <v>945</v>
      </c>
      <c r="S45" s="241" t="s">
        <v>945</v>
      </c>
      <c r="T45" s="241"/>
      <c r="U45" s="241" t="s">
        <v>945</v>
      </c>
      <c r="V45" s="241" t="s">
        <v>945</v>
      </c>
      <c r="W45" s="241" t="s">
        <v>945</v>
      </c>
      <c r="X45" s="241" t="s">
        <v>945</v>
      </c>
      <c r="Y45" s="241" t="s">
        <v>945</v>
      </c>
      <c r="Z45" s="241" t="s">
        <v>945</v>
      </c>
      <c r="AA45" s="241" t="s">
        <v>945</v>
      </c>
      <c r="AB45" s="241">
        <f>T45-K45</f>
        <v>-31</v>
      </c>
      <c r="AC45" s="241" t="s">
        <v>945</v>
      </c>
      <c r="AD45" s="351"/>
      <c r="AE45" s="8"/>
      <c r="AF45" s="8"/>
    </row>
    <row r="46" spans="1:32" ht="31.5">
      <c r="A46" s="239" t="s">
        <v>1007</v>
      </c>
      <c r="B46" s="354" t="s">
        <v>1008</v>
      </c>
      <c r="C46" s="241" t="s">
        <v>1009</v>
      </c>
      <c r="D46" s="241" t="s">
        <v>945</v>
      </c>
      <c r="E46" s="241" t="s">
        <v>945</v>
      </c>
      <c r="F46" s="241" t="s">
        <v>945</v>
      </c>
      <c r="G46" s="241" t="s">
        <v>945</v>
      </c>
      <c r="H46" s="241" t="s">
        <v>945</v>
      </c>
      <c r="I46" s="241" t="s">
        <v>945</v>
      </c>
      <c r="J46" s="241" t="s">
        <v>945</v>
      </c>
      <c r="K46" s="241" t="s">
        <v>945</v>
      </c>
      <c r="L46" s="250">
        <v>1</v>
      </c>
      <c r="M46" s="241" t="s">
        <v>945</v>
      </c>
      <c r="N46" s="241" t="s">
        <v>945</v>
      </c>
      <c r="O46" s="241" t="s">
        <v>945</v>
      </c>
      <c r="P46" s="241" t="s">
        <v>945</v>
      </c>
      <c r="Q46" s="241" t="s">
        <v>945</v>
      </c>
      <c r="R46" s="241" t="s">
        <v>945</v>
      </c>
      <c r="S46" s="241" t="s">
        <v>945</v>
      </c>
      <c r="T46" s="241" t="s">
        <v>945</v>
      </c>
      <c r="U46" s="241"/>
      <c r="V46" s="241" t="s">
        <v>945</v>
      </c>
      <c r="W46" s="241" t="s">
        <v>945</v>
      </c>
      <c r="X46" s="241" t="s">
        <v>945</v>
      </c>
      <c r="Y46" s="241" t="s">
        <v>945</v>
      </c>
      <c r="Z46" s="241" t="s">
        <v>945</v>
      </c>
      <c r="AA46" s="241" t="s">
        <v>945</v>
      </c>
      <c r="AB46" s="241" t="s">
        <v>945</v>
      </c>
      <c r="AC46" s="241">
        <f>U46-L46</f>
        <v>-1</v>
      </c>
      <c r="AD46" s="372"/>
      <c r="AE46" s="8"/>
      <c r="AF46" s="8"/>
    </row>
    <row r="47" spans="1:32" ht="37.5" customHeight="1">
      <c r="A47" s="488" t="s">
        <v>85</v>
      </c>
      <c r="B47" s="488"/>
      <c r="C47" s="488"/>
      <c r="D47" s="488"/>
      <c r="E47" s="488"/>
      <c r="F47" s="488"/>
      <c r="G47" s="488"/>
      <c r="H47" s="488"/>
      <c r="I47" s="488"/>
      <c r="J47" s="488"/>
      <c r="K47" s="488"/>
      <c r="L47" s="488"/>
      <c r="M47" s="488"/>
      <c r="N47" s="488"/>
      <c r="O47" s="488"/>
      <c r="P47" s="488"/>
      <c r="Q47" s="488"/>
      <c r="R47" s="488"/>
      <c r="S47" s="488"/>
      <c r="T47" s="488"/>
      <c r="U47" s="488"/>
      <c r="V47" s="488"/>
      <c r="W47" s="488"/>
      <c r="X47" s="488"/>
      <c r="Y47" s="488"/>
      <c r="Z47" s="488"/>
      <c r="AA47" s="488"/>
      <c r="AB47" s="488"/>
      <c r="AC47" s="488"/>
      <c r="AD47" s="488"/>
      <c r="AE47" s="8"/>
      <c r="AF47" s="8"/>
    </row>
    <row r="48" spans="1:3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</row>
    <row r="49" spans="1:32" ht="18.75">
      <c r="A49" s="8"/>
      <c r="B49" s="309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</row>
    <row r="50" spans="1:32" ht="18.75">
      <c r="A50" s="8"/>
      <c r="B50" s="309" t="s">
        <v>1029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spans="1:3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</row>
  </sheetData>
  <customSheetViews>
    <customSheetView guid="{500C2F4F-1743-499A-A051-20565DBF52B2}" scale="80" showPageBreaks="1" printArea="1" view="pageBreakPreview">
      <selection activeCell="A14" sqref="A14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17">
    <mergeCell ref="A47:AD47"/>
    <mergeCell ref="A13:AD13"/>
    <mergeCell ref="V15:AC17"/>
    <mergeCell ref="A5:AD5"/>
    <mergeCell ref="A8:AD8"/>
    <mergeCell ref="E17:L17"/>
    <mergeCell ref="M17:U17"/>
    <mergeCell ref="E15:U16"/>
    <mergeCell ref="A4:AD4"/>
    <mergeCell ref="A7:AD7"/>
    <mergeCell ref="A10:AD10"/>
    <mergeCell ref="A12:AD12"/>
    <mergeCell ref="A15:A18"/>
    <mergeCell ref="B15:B18"/>
    <mergeCell ref="C15:C18"/>
    <mergeCell ref="AD15:AD18"/>
    <mergeCell ref="D15:D18"/>
  </mergeCells>
  <printOptions horizontalCentered="1"/>
  <pageMargins left="0.25" right="0.25" top="0.75" bottom="0.75" header="0.3" footer="0.3"/>
  <pageSetup paperSize="9" scale="45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B53"/>
  <sheetViews>
    <sheetView view="pageBreakPreview" zoomScale="80" zoomScaleSheetLayoutView="80" workbookViewId="0">
      <selection activeCell="U2" sqref="U2"/>
    </sheetView>
  </sheetViews>
  <sheetFormatPr defaultColWidth="9" defaultRowHeight="15.75"/>
  <cols>
    <col min="1" max="1" width="9.125" style="6" customWidth="1"/>
    <col min="2" max="2" width="34" style="6" customWidth="1"/>
    <col min="3" max="3" width="16.625" style="6" customWidth="1"/>
    <col min="4" max="4" width="28" style="6" customWidth="1"/>
    <col min="5" max="5" width="6.125" style="6" customWidth="1"/>
    <col min="6" max="6" width="5.375" style="6" customWidth="1"/>
    <col min="7" max="7" width="5.25" style="6" customWidth="1"/>
    <col min="8" max="8" width="6.625" style="6" customWidth="1"/>
    <col min="9" max="9" width="6.875" style="6" customWidth="1"/>
    <col min="10" max="10" width="10.375" style="6" customWidth="1"/>
    <col min="11" max="11" width="5.5" style="6" customWidth="1"/>
    <col min="12" max="12" width="6.5" style="6" customWidth="1"/>
    <col min="13" max="14" width="6.125" style="6" customWidth="1"/>
    <col min="15" max="20" width="5.125" style="6" customWidth="1"/>
    <col min="21" max="21" width="16.25" style="6" customWidth="1"/>
    <col min="22" max="22" width="7.5" style="6" customWidth="1"/>
    <col min="23" max="23" width="6.875" style="6" customWidth="1"/>
    <col min="24" max="24" width="9" style="6"/>
    <col min="25" max="25" width="8.875" style="6" customWidth="1"/>
    <col min="26" max="16384" width="9" style="6"/>
  </cols>
  <sheetData>
    <row r="1" spans="1:54" ht="18.7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23" t="s">
        <v>62</v>
      </c>
      <c r="V1" s="8"/>
      <c r="W1" s="8"/>
      <c r="X1" s="11"/>
      <c r="Z1" s="8"/>
      <c r="AC1" s="2"/>
    </row>
    <row r="2" spans="1:54" ht="18.7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30" t="s">
        <v>0</v>
      </c>
      <c r="V2" s="8"/>
      <c r="W2" s="8"/>
      <c r="X2" s="11"/>
      <c r="Z2" s="8"/>
      <c r="AC2" s="2"/>
    </row>
    <row r="3" spans="1:54" ht="18.7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30" t="s">
        <v>925</v>
      </c>
      <c r="V3" s="8"/>
      <c r="W3" s="8"/>
      <c r="X3" s="11"/>
      <c r="Z3" s="8"/>
      <c r="AC3" s="2"/>
    </row>
    <row r="4" spans="1:54" s="22" customFormat="1" ht="18.75" customHeight="1">
      <c r="A4" s="508" t="s">
        <v>923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186"/>
      <c r="W4" s="186"/>
      <c r="X4" s="186"/>
      <c r="Y4" s="186"/>
      <c r="Z4" s="180"/>
      <c r="AA4" s="180"/>
      <c r="AB4" s="180"/>
      <c r="AC4" s="180"/>
      <c r="AD4" s="180"/>
    </row>
    <row r="5" spans="1:54" s="9" customFormat="1" ht="18.75" customHeight="1">
      <c r="A5" s="433" t="s">
        <v>1037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158"/>
      <c r="W5" s="158"/>
      <c r="X5" s="158"/>
      <c r="Y5" s="158"/>
      <c r="Z5" s="158"/>
      <c r="AA5" s="158"/>
      <c r="AB5" s="158"/>
      <c r="AC5" s="158"/>
      <c r="AD5" s="158"/>
      <c r="AE5" s="158"/>
    </row>
    <row r="6" spans="1:54" s="9" customFormat="1" ht="18.7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</row>
    <row r="7" spans="1:54" s="9" customFormat="1" ht="18.75" customHeight="1">
      <c r="A7" s="434" t="str">
        <f>'1Ф'!A7:AC7</f>
        <v>Отчет о реализации инвестиционной программы  филиала "Брянскэнергосбыт" ООО "Газпром энергосбыт Брянск"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158"/>
      <c r="W7" s="158"/>
      <c r="X7" s="158"/>
      <c r="Y7" s="158"/>
      <c r="Z7" s="158"/>
      <c r="AA7" s="158"/>
      <c r="AB7" s="158"/>
      <c r="AC7" s="158"/>
      <c r="AD7" s="158"/>
    </row>
    <row r="8" spans="1:54" ht="15.75" customHeight="1">
      <c r="A8" s="509"/>
      <c r="B8" s="509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09"/>
      <c r="V8" s="20"/>
      <c r="W8" s="20"/>
      <c r="X8" s="20"/>
      <c r="Y8" s="20"/>
      <c r="Z8" s="24"/>
      <c r="AA8" s="24"/>
      <c r="AB8" s="24"/>
      <c r="AC8" s="24"/>
      <c r="AD8" s="24"/>
    </row>
    <row r="9" spans="1:54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</row>
    <row r="10" spans="1:54" ht="18.75">
      <c r="A10" s="434" t="str">
        <f>'1Ф'!A10:AC10</f>
        <v>Год раскрытия информации: 2025 год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170"/>
      <c r="W10" s="170"/>
      <c r="X10" s="170"/>
      <c r="Y10" s="170"/>
      <c r="Z10" s="170"/>
      <c r="AA10" s="170"/>
      <c r="AB10" s="170"/>
      <c r="AC10" s="170"/>
      <c r="AD10" s="170"/>
    </row>
    <row r="11" spans="1:54" ht="18.75">
      <c r="AD11" s="30"/>
    </row>
    <row r="12" spans="1:54" ht="18.75">
      <c r="A12" s="434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19"/>
      <c r="W12" s="19"/>
      <c r="X12" s="19"/>
      <c r="Y12" s="19"/>
      <c r="Z12" s="19"/>
      <c r="AA12" s="171"/>
      <c r="AB12" s="171"/>
      <c r="AC12" s="171"/>
      <c r="AD12" s="171"/>
    </row>
    <row r="13" spans="1:54">
      <c r="A13" s="436"/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24"/>
      <c r="W13" s="24"/>
      <c r="X13" s="24"/>
      <c r="Y13" s="24"/>
      <c r="Z13" s="24"/>
      <c r="AA13" s="24"/>
      <c r="AB13" s="24"/>
      <c r="AC13" s="24"/>
      <c r="AD13" s="24"/>
    </row>
    <row r="14" spans="1:54">
      <c r="A14" s="8"/>
      <c r="B14" s="184"/>
      <c r="C14" s="185"/>
      <c r="D14" s="185"/>
      <c r="E14" s="2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8"/>
      <c r="AH14" s="4"/>
    </row>
    <row r="15" spans="1:54">
      <c r="A15" s="478"/>
      <c r="B15" s="478"/>
      <c r="C15" s="478"/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8"/>
      <c r="P15" s="478"/>
      <c r="Q15" s="478"/>
      <c r="R15" s="478"/>
      <c r="S15" s="478"/>
      <c r="T15" s="478"/>
      <c r="U15" s="478"/>
      <c r="V15" s="181"/>
      <c r="W15" s="181"/>
      <c r="X15" s="181"/>
      <c r="Y15" s="181"/>
      <c r="Z15" s="181"/>
      <c r="AA15" s="181"/>
      <c r="AB15" s="172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</row>
    <row r="16" spans="1:54" ht="15.6" customHeight="1">
      <c r="A16" s="471" t="s">
        <v>72</v>
      </c>
      <c r="B16" s="474" t="s">
        <v>20</v>
      </c>
      <c r="C16" s="474" t="s">
        <v>5</v>
      </c>
      <c r="D16" s="471" t="s">
        <v>71</v>
      </c>
      <c r="E16" s="477" t="s">
        <v>1053</v>
      </c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 t="s">
        <v>1052</v>
      </c>
      <c r="Q16" s="477"/>
      <c r="R16" s="477"/>
      <c r="S16" s="477"/>
      <c r="T16" s="477"/>
      <c r="U16" s="477" t="s">
        <v>7</v>
      </c>
      <c r="V16" s="173"/>
      <c r="W16" s="10"/>
      <c r="X16" s="8"/>
      <c r="Y16" s="8"/>
      <c r="Z16" s="8"/>
      <c r="AA16" s="8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</row>
    <row r="17" spans="1:54">
      <c r="A17" s="472"/>
      <c r="B17" s="475"/>
      <c r="C17" s="475"/>
      <c r="D17" s="472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  <c r="T17" s="477"/>
      <c r="U17" s="477"/>
      <c r="V17" s="173"/>
      <c r="W17" s="10"/>
      <c r="X17" s="8"/>
      <c r="Y17" s="8"/>
      <c r="Z17" s="8"/>
      <c r="AA17" s="8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</row>
    <row r="18" spans="1:54" ht="27.75" customHeight="1">
      <c r="A18" s="472"/>
      <c r="B18" s="475"/>
      <c r="C18" s="475"/>
      <c r="D18" s="472"/>
      <c r="E18" s="495" t="s">
        <v>9</v>
      </c>
      <c r="F18" s="495"/>
      <c r="G18" s="495"/>
      <c r="H18" s="495"/>
      <c r="I18" s="495"/>
      <c r="J18" s="495" t="s">
        <v>10</v>
      </c>
      <c r="K18" s="495"/>
      <c r="L18" s="495"/>
      <c r="M18" s="495"/>
      <c r="N18" s="495"/>
      <c r="O18" s="495"/>
      <c r="P18" s="477"/>
      <c r="Q18" s="477"/>
      <c r="R18" s="477"/>
      <c r="S18" s="477"/>
      <c r="T18" s="477"/>
      <c r="U18" s="477"/>
      <c r="V18" s="10"/>
      <c r="W18" s="10"/>
      <c r="X18" s="8"/>
      <c r="Y18" s="8"/>
      <c r="Z18" s="8"/>
      <c r="AA18" s="8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</row>
    <row r="19" spans="1:54" ht="81.75" customHeight="1">
      <c r="A19" s="473"/>
      <c r="B19" s="476"/>
      <c r="C19" s="476"/>
      <c r="D19" s="473"/>
      <c r="E19" s="45" t="s">
        <v>2</v>
      </c>
      <c r="F19" s="45" t="s">
        <v>3</v>
      </c>
      <c r="G19" s="45" t="s">
        <v>55</v>
      </c>
      <c r="H19" s="45" t="s">
        <v>1</v>
      </c>
      <c r="I19" s="45" t="s">
        <v>13</v>
      </c>
      <c r="J19" s="46" t="s">
        <v>272</v>
      </c>
      <c r="K19" s="45" t="s">
        <v>2</v>
      </c>
      <c r="L19" s="45" t="s">
        <v>3</v>
      </c>
      <c r="M19" s="45" t="s">
        <v>55</v>
      </c>
      <c r="N19" s="45" t="s">
        <v>1</v>
      </c>
      <c r="O19" s="45" t="s">
        <v>13</v>
      </c>
      <c r="P19" s="45" t="s">
        <v>2</v>
      </c>
      <c r="Q19" s="45" t="s">
        <v>3</v>
      </c>
      <c r="R19" s="45" t="s">
        <v>55</v>
      </c>
      <c r="S19" s="45" t="s">
        <v>1</v>
      </c>
      <c r="T19" s="45" t="s">
        <v>13</v>
      </c>
      <c r="U19" s="477"/>
      <c r="V19" s="10"/>
      <c r="W19" s="10"/>
      <c r="X19" s="8"/>
      <c r="Y19" s="8"/>
      <c r="Z19" s="8"/>
      <c r="AA19" s="8"/>
    </row>
    <row r="20" spans="1:54">
      <c r="A20" s="27">
        <v>1</v>
      </c>
      <c r="B20" s="27">
        <v>2</v>
      </c>
      <c r="C20" s="27">
        <v>3</v>
      </c>
      <c r="D20" s="183">
        <v>4</v>
      </c>
      <c r="E20" s="27">
        <f t="shared" ref="E20:U20" si="0">D20+1</f>
        <v>5</v>
      </c>
      <c r="F20" s="27">
        <f t="shared" si="0"/>
        <v>6</v>
      </c>
      <c r="G20" s="27">
        <f t="shared" si="0"/>
        <v>7</v>
      </c>
      <c r="H20" s="27">
        <f t="shared" si="0"/>
        <v>8</v>
      </c>
      <c r="I20" s="27">
        <f t="shared" si="0"/>
        <v>9</v>
      </c>
      <c r="J20" s="27">
        <f t="shared" si="0"/>
        <v>10</v>
      </c>
      <c r="K20" s="27">
        <f t="shared" si="0"/>
        <v>11</v>
      </c>
      <c r="L20" s="27">
        <f t="shared" si="0"/>
        <v>12</v>
      </c>
      <c r="M20" s="27">
        <f t="shared" si="0"/>
        <v>13</v>
      </c>
      <c r="N20" s="27">
        <f t="shared" si="0"/>
        <v>14</v>
      </c>
      <c r="O20" s="27">
        <f t="shared" si="0"/>
        <v>15</v>
      </c>
      <c r="P20" s="27">
        <f t="shared" si="0"/>
        <v>16</v>
      </c>
      <c r="Q20" s="27">
        <f t="shared" si="0"/>
        <v>17</v>
      </c>
      <c r="R20" s="27">
        <f t="shared" si="0"/>
        <v>18</v>
      </c>
      <c r="S20" s="27">
        <f t="shared" si="0"/>
        <v>19</v>
      </c>
      <c r="T20" s="27">
        <f t="shared" si="0"/>
        <v>20</v>
      </c>
      <c r="U20" s="27">
        <f t="shared" si="0"/>
        <v>21</v>
      </c>
      <c r="V20" s="8"/>
      <c r="W20" s="8"/>
      <c r="X20" s="8"/>
      <c r="Y20" s="8"/>
      <c r="Z20" s="8"/>
      <c r="AA20" s="8"/>
    </row>
    <row r="21" spans="1:54" ht="31.5">
      <c r="A21" s="239"/>
      <c r="B21" s="240" t="s">
        <v>170</v>
      </c>
      <c r="C21" s="241" t="s">
        <v>945</v>
      </c>
      <c r="D21" s="241" t="s">
        <v>945</v>
      </c>
      <c r="E21" s="241" t="s">
        <v>945</v>
      </c>
      <c r="F21" s="241" t="s">
        <v>945</v>
      </c>
      <c r="G21" s="241" t="s">
        <v>945</v>
      </c>
      <c r="H21" s="241" t="s">
        <v>945</v>
      </c>
      <c r="I21" s="241" t="s">
        <v>945</v>
      </c>
      <c r="J21" s="241" t="s">
        <v>945</v>
      </c>
      <c r="K21" s="241" t="s">
        <v>945</v>
      </c>
      <c r="L21" s="241" t="s">
        <v>945</v>
      </c>
      <c r="M21" s="241" t="s">
        <v>945</v>
      </c>
      <c r="N21" s="241" t="s">
        <v>945</v>
      </c>
      <c r="O21" s="241" t="s">
        <v>945</v>
      </c>
      <c r="P21" s="241" t="s">
        <v>945</v>
      </c>
      <c r="Q21" s="241" t="s">
        <v>945</v>
      </c>
      <c r="R21" s="241" t="s">
        <v>945</v>
      </c>
      <c r="S21" s="241" t="s">
        <v>945</v>
      </c>
      <c r="T21" s="241" t="s">
        <v>945</v>
      </c>
      <c r="U21" s="234"/>
      <c r="V21" s="8"/>
      <c r="W21" s="8"/>
      <c r="X21" s="8"/>
      <c r="Y21" s="8"/>
      <c r="Z21" s="8"/>
      <c r="AA21" s="8"/>
    </row>
    <row r="22" spans="1:54" ht="31.5">
      <c r="A22" s="239" t="s">
        <v>946</v>
      </c>
      <c r="B22" s="240" t="s">
        <v>947</v>
      </c>
      <c r="C22" s="241" t="s">
        <v>945</v>
      </c>
      <c r="D22" s="241" t="s">
        <v>945</v>
      </c>
      <c r="E22" s="241" t="s">
        <v>945</v>
      </c>
      <c r="F22" s="241" t="s">
        <v>945</v>
      </c>
      <c r="G22" s="241" t="s">
        <v>945</v>
      </c>
      <c r="H22" s="241" t="s">
        <v>945</v>
      </c>
      <c r="I22" s="241" t="s">
        <v>945</v>
      </c>
      <c r="J22" s="241" t="s">
        <v>945</v>
      </c>
      <c r="K22" s="241" t="s">
        <v>945</v>
      </c>
      <c r="L22" s="241" t="s">
        <v>945</v>
      </c>
      <c r="M22" s="241" t="s">
        <v>945</v>
      </c>
      <c r="N22" s="241" t="s">
        <v>945</v>
      </c>
      <c r="O22" s="241" t="s">
        <v>945</v>
      </c>
      <c r="P22" s="241" t="s">
        <v>945</v>
      </c>
      <c r="Q22" s="241" t="s">
        <v>945</v>
      </c>
      <c r="R22" s="241" t="s">
        <v>945</v>
      </c>
      <c r="S22" s="241" t="s">
        <v>945</v>
      </c>
      <c r="T22" s="241" t="s">
        <v>945</v>
      </c>
      <c r="U22" s="234"/>
      <c r="V22" s="8"/>
      <c r="W22" s="8"/>
      <c r="X22" s="8"/>
      <c r="Y22" s="8"/>
      <c r="Z22" s="8"/>
      <c r="AA22" s="8"/>
    </row>
    <row r="23" spans="1:54" ht="47.25">
      <c r="A23" s="239" t="s">
        <v>948</v>
      </c>
      <c r="B23" s="240" t="s">
        <v>949</v>
      </c>
      <c r="C23" s="241" t="s">
        <v>945</v>
      </c>
      <c r="D23" s="241" t="s">
        <v>945</v>
      </c>
      <c r="E23" s="241" t="s">
        <v>945</v>
      </c>
      <c r="F23" s="241" t="s">
        <v>945</v>
      </c>
      <c r="G23" s="241" t="s">
        <v>945</v>
      </c>
      <c r="H23" s="241" t="s">
        <v>945</v>
      </c>
      <c r="I23" s="241" t="s">
        <v>945</v>
      </c>
      <c r="J23" s="241" t="s">
        <v>945</v>
      </c>
      <c r="K23" s="241" t="s">
        <v>945</v>
      </c>
      <c r="L23" s="241" t="s">
        <v>945</v>
      </c>
      <c r="M23" s="241" t="s">
        <v>945</v>
      </c>
      <c r="N23" s="241" t="s">
        <v>945</v>
      </c>
      <c r="O23" s="241" t="s">
        <v>945</v>
      </c>
      <c r="P23" s="241" t="s">
        <v>945</v>
      </c>
      <c r="Q23" s="241" t="s">
        <v>945</v>
      </c>
      <c r="R23" s="241" t="s">
        <v>945</v>
      </c>
      <c r="S23" s="241" t="s">
        <v>945</v>
      </c>
      <c r="T23" s="241" t="s">
        <v>945</v>
      </c>
      <c r="U23" s="234"/>
      <c r="V23" s="8"/>
      <c r="W23" s="8"/>
      <c r="X23" s="8"/>
      <c r="Y23" s="8"/>
      <c r="Z23" s="8"/>
      <c r="AA23" s="8"/>
    </row>
    <row r="24" spans="1:54" ht="78.75">
      <c r="A24" s="239" t="s">
        <v>950</v>
      </c>
      <c r="B24" s="240" t="s">
        <v>951</v>
      </c>
      <c r="C24" s="241" t="s">
        <v>945</v>
      </c>
      <c r="D24" s="241" t="s">
        <v>945</v>
      </c>
      <c r="E24" s="241" t="s">
        <v>945</v>
      </c>
      <c r="F24" s="241" t="s">
        <v>945</v>
      </c>
      <c r="G24" s="241" t="s">
        <v>945</v>
      </c>
      <c r="H24" s="241" t="s">
        <v>945</v>
      </c>
      <c r="I24" s="241" t="s">
        <v>945</v>
      </c>
      <c r="J24" s="241" t="s">
        <v>945</v>
      </c>
      <c r="K24" s="241" t="s">
        <v>945</v>
      </c>
      <c r="L24" s="241" t="s">
        <v>945</v>
      </c>
      <c r="M24" s="241" t="s">
        <v>945</v>
      </c>
      <c r="N24" s="241" t="s">
        <v>945</v>
      </c>
      <c r="O24" s="241" t="s">
        <v>945</v>
      </c>
      <c r="P24" s="241" t="s">
        <v>945</v>
      </c>
      <c r="Q24" s="241" t="s">
        <v>945</v>
      </c>
      <c r="R24" s="241" t="s">
        <v>945</v>
      </c>
      <c r="S24" s="241" t="s">
        <v>945</v>
      </c>
      <c r="T24" s="241" t="s">
        <v>945</v>
      </c>
      <c r="U24" s="234"/>
      <c r="V24" s="8"/>
      <c r="W24" s="8"/>
      <c r="X24" s="8"/>
      <c r="Y24" s="8"/>
      <c r="Z24" s="8"/>
      <c r="AA24" s="8"/>
    </row>
    <row r="25" spans="1:54" ht="47.25">
      <c r="A25" s="239" t="s">
        <v>952</v>
      </c>
      <c r="B25" s="240" t="s">
        <v>953</v>
      </c>
      <c r="C25" s="241" t="s">
        <v>945</v>
      </c>
      <c r="D25" s="241" t="s">
        <v>945</v>
      </c>
      <c r="E25" s="241" t="s">
        <v>945</v>
      </c>
      <c r="F25" s="241" t="s">
        <v>945</v>
      </c>
      <c r="G25" s="241" t="s">
        <v>945</v>
      </c>
      <c r="H25" s="241" t="s">
        <v>945</v>
      </c>
      <c r="I25" s="241" t="s">
        <v>945</v>
      </c>
      <c r="J25" s="241" t="s">
        <v>945</v>
      </c>
      <c r="K25" s="241" t="s">
        <v>945</v>
      </c>
      <c r="L25" s="241" t="s">
        <v>945</v>
      </c>
      <c r="M25" s="241" t="s">
        <v>945</v>
      </c>
      <c r="N25" s="241" t="s">
        <v>945</v>
      </c>
      <c r="O25" s="241" t="s">
        <v>945</v>
      </c>
      <c r="P25" s="241" t="s">
        <v>945</v>
      </c>
      <c r="Q25" s="241" t="s">
        <v>945</v>
      </c>
      <c r="R25" s="241" t="s">
        <v>945</v>
      </c>
      <c r="S25" s="241" t="s">
        <v>945</v>
      </c>
      <c r="T25" s="241" t="s">
        <v>945</v>
      </c>
      <c r="U25" s="234"/>
      <c r="V25" s="8"/>
      <c r="W25" s="8"/>
      <c r="X25" s="8"/>
      <c r="Y25" s="8"/>
      <c r="Z25" s="8"/>
      <c r="AA25" s="8"/>
    </row>
    <row r="26" spans="1:54" ht="47.25">
      <c r="A26" s="239" t="s">
        <v>954</v>
      </c>
      <c r="B26" s="240" t="s">
        <v>955</v>
      </c>
      <c r="C26" s="241" t="s">
        <v>945</v>
      </c>
      <c r="D26" s="241" t="s">
        <v>945</v>
      </c>
      <c r="E26" s="241" t="s">
        <v>945</v>
      </c>
      <c r="F26" s="241" t="s">
        <v>945</v>
      </c>
      <c r="G26" s="241" t="s">
        <v>945</v>
      </c>
      <c r="H26" s="241" t="s">
        <v>945</v>
      </c>
      <c r="I26" s="241" t="s">
        <v>945</v>
      </c>
      <c r="J26" s="241" t="s">
        <v>945</v>
      </c>
      <c r="K26" s="241" t="s">
        <v>945</v>
      </c>
      <c r="L26" s="241" t="s">
        <v>945</v>
      </c>
      <c r="M26" s="241" t="s">
        <v>945</v>
      </c>
      <c r="N26" s="241" t="s">
        <v>945</v>
      </c>
      <c r="O26" s="241" t="s">
        <v>945</v>
      </c>
      <c r="P26" s="241" t="s">
        <v>945</v>
      </c>
      <c r="Q26" s="241" t="s">
        <v>945</v>
      </c>
      <c r="R26" s="241" t="s">
        <v>945</v>
      </c>
      <c r="S26" s="241" t="s">
        <v>945</v>
      </c>
      <c r="T26" s="241" t="s">
        <v>945</v>
      </c>
      <c r="U26" s="234"/>
      <c r="V26" s="8"/>
      <c r="W26" s="8"/>
      <c r="X26" s="8"/>
      <c r="Y26" s="8"/>
      <c r="Z26" s="8"/>
      <c r="AA26" s="8"/>
    </row>
    <row r="27" spans="1:54" ht="31.5">
      <c r="A27" s="239" t="s">
        <v>956</v>
      </c>
      <c r="B27" s="242" t="s">
        <v>957</v>
      </c>
      <c r="C27" s="241" t="s">
        <v>945</v>
      </c>
      <c r="D27" s="241" t="s">
        <v>945</v>
      </c>
      <c r="E27" s="241" t="s">
        <v>945</v>
      </c>
      <c r="F27" s="241" t="s">
        <v>945</v>
      </c>
      <c r="G27" s="241" t="s">
        <v>945</v>
      </c>
      <c r="H27" s="241" t="s">
        <v>945</v>
      </c>
      <c r="I27" s="241" t="s">
        <v>945</v>
      </c>
      <c r="J27" s="241" t="s">
        <v>945</v>
      </c>
      <c r="K27" s="241" t="s">
        <v>945</v>
      </c>
      <c r="L27" s="241" t="s">
        <v>945</v>
      </c>
      <c r="M27" s="241" t="s">
        <v>945</v>
      </c>
      <c r="N27" s="241" t="s">
        <v>945</v>
      </c>
      <c r="O27" s="241" t="s">
        <v>945</v>
      </c>
      <c r="P27" s="241" t="s">
        <v>945</v>
      </c>
      <c r="Q27" s="241" t="s">
        <v>945</v>
      </c>
      <c r="R27" s="241" t="s">
        <v>945</v>
      </c>
      <c r="S27" s="241" t="s">
        <v>945</v>
      </c>
      <c r="T27" s="241" t="s">
        <v>945</v>
      </c>
      <c r="U27" s="234"/>
      <c r="V27" s="8"/>
      <c r="W27" s="8"/>
      <c r="X27" s="8"/>
      <c r="Y27" s="8"/>
      <c r="Z27" s="8"/>
      <c r="AA27" s="8"/>
    </row>
    <row r="28" spans="1:54">
      <c r="A28" s="239" t="s">
        <v>958</v>
      </c>
      <c r="B28" s="240" t="s">
        <v>959</v>
      </c>
      <c r="C28" s="241" t="s">
        <v>945</v>
      </c>
      <c r="D28" s="241" t="s">
        <v>945</v>
      </c>
      <c r="E28" s="241" t="s">
        <v>945</v>
      </c>
      <c r="F28" s="241" t="s">
        <v>945</v>
      </c>
      <c r="G28" s="241" t="s">
        <v>945</v>
      </c>
      <c r="H28" s="241" t="s">
        <v>945</v>
      </c>
      <c r="I28" s="241" t="s">
        <v>945</v>
      </c>
      <c r="J28" s="241" t="s">
        <v>945</v>
      </c>
      <c r="K28" s="241" t="s">
        <v>945</v>
      </c>
      <c r="L28" s="241" t="s">
        <v>945</v>
      </c>
      <c r="M28" s="241" t="s">
        <v>945</v>
      </c>
      <c r="N28" s="241" t="s">
        <v>945</v>
      </c>
      <c r="O28" s="241" t="s">
        <v>945</v>
      </c>
      <c r="P28" s="241" t="s">
        <v>945</v>
      </c>
      <c r="Q28" s="241" t="s">
        <v>945</v>
      </c>
      <c r="R28" s="241" t="s">
        <v>945</v>
      </c>
      <c r="S28" s="241" t="s">
        <v>945</v>
      </c>
      <c r="T28" s="241" t="s">
        <v>945</v>
      </c>
      <c r="U28" s="234"/>
      <c r="V28" s="8"/>
      <c r="W28" s="8"/>
      <c r="X28" s="8"/>
      <c r="Y28" s="8"/>
      <c r="Z28" s="8"/>
      <c r="AA28" s="8"/>
    </row>
    <row r="29" spans="1:54" ht="31.5" hidden="1">
      <c r="A29" s="239" t="s">
        <v>175</v>
      </c>
      <c r="B29" s="240" t="s">
        <v>960</v>
      </c>
      <c r="C29" s="241" t="s">
        <v>945</v>
      </c>
      <c r="D29" s="241" t="s">
        <v>945</v>
      </c>
      <c r="E29" s="241" t="s">
        <v>945</v>
      </c>
      <c r="F29" s="241" t="s">
        <v>945</v>
      </c>
      <c r="G29" s="241" t="s">
        <v>945</v>
      </c>
      <c r="H29" s="241" t="s">
        <v>945</v>
      </c>
      <c r="I29" s="241" t="s">
        <v>945</v>
      </c>
      <c r="J29" s="241" t="s">
        <v>945</v>
      </c>
      <c r="K29" s="241" t="s">
        <v>945</v>
      </c>
      <c r="L29" s="241" t="s">
        <v>945</v>
      </c>
      <c r="M29" s="241" t="s">
        <v>945</v>
      </c>
      <c r="N29" s="241" t="s">
        <v>945</v>
      </c>
      <c r="O29" s="241" t="s">
        <v>945</v>
      </c>
      <c r="P29" s="241" t="s">
        <v>945</v>
      </c>
      <c r="Q29" s="241" t="s">
        <v>945</v>
      </c>
      <c r="R29" s="241" t="s">
        <v>945</v>
      </c>
      <c r="S29" s="241" t="s">
        <v>945</v>
      </c>
      <c r="T29" s="241" t="s">
        <v>945</v>
      </c>
      <c r="U29" s="234"/>
      <c r="V29" s="8"/>
      <c r="W29" s="8"/>
      <c r="X29" s="8"/>
      <c r="Y29" s="8"/>
      <c r="Z29" s="8"/>
      <c r="AA29" s="8"/>
    </row>
    <row r="30" spans="1:54" ht="47.25" hidden="1">
      <c r="A30" s="239" t="s">
        <v>177</v>
      </c>
      <c r="B30" s="240" t="s">
        <v>961</v>
      </c>
      <c r="C30" s="241" t="s">
        <v>945</v>
      </c>
      <c r="D30" s="241" t="s">
        <v>945</v>
      </c>
      <c r="E30" s="241" t="s">
        <v>945</v>
      </c>
      <c r="F30" s="241" t="s">
        <v>945</v>
      </c>
      <c r="G30" s="241" t="s">
        <v>945</v>
      </c>
      <c r="H30" s="241" t="s">
        <v>945</v>
      </c>
      <c r="I30" s="241" t="s">
        <v>945</v>
      </c>
      <c r="J30" s="241" t="s">
        <v>945</v>
      </c>
      <c r="K30" s="241" t="s">
        <v>945</v>
      </c>
      <c r="L30" s="241" t="s">
        <v>945</v>
      </c>
      <c r="M30" s="241" t="s">
        <v>945</v>
      </c>
      <c r="N30" s="241" t="s">
        <v>945</v>
      </c>
      <c r="O30" s="241" t="s">
        <v>945</v>
      </c>
      <c r="P30" s="241" t="s">
        <v>945</v>
      </c>
      <c r="Q30" s="241" t="s">
        <v>945</v>
      </c>
      <c r="R30" s="241" t="s">
        <v>945</v>
      </c>
      <c r="S30" s="241" t="s">
        <v>945</v>
      </c>
      <c r="T30" s="241" t="s">
        <v>945</v>
      </c>
      <c r="U30" s="234"/>
      <c r="V30" s="8"/>
      <c r="W30" s="8"/>
      <c r="X30" s="8"/>
      <c r="Y30" s="8"/>
      <c r="Z30" s="8"/>
      <c r="AA30" s="8"/>
    </row>
    <row r="31" spans="1:54" ht="47.25" hidden="1">
      <c r="A31" s="239" t="s">
        <v>190</v>
      </c>
      <c r="B31" s="240" t="s">
        <v>962</v>
      </c>
      <c r="C31" s="241" t="s">
        <v>945</v>
      </c>
      <c r="D31" s="241" t="s">
        <v>945</v>
      </c>
      <c r="E31" s="241" t="s">
        <v>945</v>
      </c>
      <c r="F31" s="241" t="s">
        <v>945</v>
      </c>
      <c r="G31" s="241" t="s">
        <v>945</v>
      </c>
      <c r="H31" s="241" t="s">
        <v>945</v>
      </c>
      <c r="I31" s="241" t="s">
        <v>945</v>
      </c>
      <c r="J31" s="241" t="s">
        <v>945</v>
      </c>
      <c r="K31" s="241" t="s">
        <v>945</v>
      </c>
      <c r="L31" s="241" t="s">
        <v>945</v>
      </c>
      <c r="M31" s="241" t="s">
        <v>945</v>
      </c>
      <c r="N31" s="241" t="s">
        <v>945</v>
      </c>
      <c r="O31" s="241" t="s">
        <v>945</v>
      </c>
      <c r="P31" s="241" t="s">
        <v>945</v>
      </c>
      <c r="Q31" s="241" t="s">
        <v>945</v>
      </c>
      <c r="R31" s="241" t="s">
        <v>945</v>
      </c>
      <c r="S31" s="241" t="s">
        <v>945</v>
      </c>
      <c r="T31" s="241" t="s">
        <v>945</v>
      </c>
      <c r="U31" s="234"/>
      <c r="V31" s="8"/>
      <c r="W31" s="8"/>
      <c r="X31" s="8"/>
      <c r="Y31" s="8"/>
      <c r="Z31" s="8"/>
      <c r="AA31" s="8"/>
    </row>
    <row r="32" spans="1:54" ht="63" hidden="1">
      <c r="A32" s="239" t="s">
        <v>191</v>
      </c>
      <c r="B32" s="240" t="s">
        <v>963</v>
      </c>
      <c r="C32" s="241" t="s">
        <v>945</v>
      </c>
      <c r="D32" s="241" t="s">
        <v>945</v>
      </c>
      <c r="E32" s="241" t="s">
        <v>945</v>
      </c>
      <c r="F32" s="241" t="s">
        <v>945</v>
      </c>
      <c r="G32" s="241" t="s">
        <v>945</v>
      </c>
      <c r="H32" s="241" t="s">
        <v>945</v>
      </c>
      <c r="I32" s="241" t="s">
        <v>945</v>
      </c>
      <c r="J32" s="241" t="s">
        <v>945</v>
      </c>
      <c r="K32" s="241" t="s">
        <v>945</v>
      </c>
      <c r="L32" s="241" t="s">
        <v>945</v>
      </c>
      <c r="M32" s="241" t="s">
        <v>945</v>
      </c>
      <c r="N32" s="241" t="s">
        <v>945</v>
      </c>
      <c r="O32" s="241" t="s">
        <v>945</v>
      </c>
      <c r="P32" s="241" t="s">
        <v>945</v>
      </c>
      <c r="Q32" s="241" t="s">
        <v>945</v>
      </c>
      <c r="R32" s="241" t="s">
        <v>945</v>
      </c>
      <c r="S32" s="241" t="s">
        <v>945</v>
      </c>
      <c r="T32" s="241" t="s">
        <v>945</v>
      </c>
      <c r="U32" s="234"/>
      <c r="V32" s="8"/>
      <c r="W32" s="8"/>
      <c r="X32" s="8"/>
      <c r="Y32" s="8"/>
      <c r="Z32" s="8"/>
      <c r="AA32" s="8"/>
    </row>
    <row r="33" spans="1:27" ht="110.25" hidden="1">
      <c r="A33" s="239" t="s">
        <v>964</v>
      </c>
      <c r="B33" s="240" t="s">
        <v>965</v>
      </c>
      <c r="C33" s="241" t="s">
        <v>945</v>
      </c>
      <c r="D33" s="241" t="s">
        <v>945</v>
      </c>
      <c r="E33" s="241" t="s">
        <v>945</v>
      </c>
      <c r="F33" s="241" t="s">
        <v>945</v>
      </c>
      <c r="G33" s="241" t="s">
        <v>945</v>
      </c>
      <c r="H33" s="241" t="s">
        <v>945</v>
      </c>
      <c r="I33" s="241" t="s">
        <v>945</v>
      </c>
      <c r="J33" s="241" t="s">
        <v>945</v>
      </c>
      <c r="K33" s="241" t="s">
        <v>945</v>
      </c>
      <c r="L33" s="241" t="s">
        <v>945</v>
      </c>
      <c r="M33" s="241" t="s">
        <v>945</v>
      </c>
      <c r="N33" s="241" t="s">
        <v>945</v>
      </c>
      <c r="O33" s="241" t="s">
        <v>945</v>
      </c>
      <c r="P33" s="241" t="s">
        <v>945</v>
      </c>
      <c r="Q33" s="241" t="s">
        <v>945</v>
      </c>
      <c r="R33" s="241" t="s">
        <v>945</v>
      </c>
      <c r="S33" s="241" t="s">
        <v>945</v>
      </c>
      <c r="T33" s="241" t="s">
        <v>945</v>
      </c>
      <c r="U33" s="234"/>
      <c r="V33" s="8"/>
      <c r="W33" s="8"/>
      <c r="X33" s="8"/>
      <c r="Y33" s="8"/>
      <c r="Z33" s="8"/>
      <c r="AA33" s="8"/>
    </row>
    <row r="34" spans="1:27" ht="47.25" hidden="1">
      <c r="A34" s="239" t="s">
        <v>193</v>
      </c>
      <c r="B34" s="240" t="s">
        <v>966</v>
      </c>
      <c r="C34" s="241" t="s">
        <v>945</v>
      </c>
      <c r="D34" s="241" t="s">
        <v>945</v>
      </c>
      <c r="E34" s="241" t="s">
        <v>945</v>
      </c>
      <c r="F34" s="241" t="s">
        <v>945</v>
      </c>
      <c r="G34" s="241" t="s">
        <v>945</v>
      </c>
      <c r="H34" s="241" t="s">
        <v>945</v>
      </c>
      <c r="I34" s="241" t="s">
        <v>945</v>
      </c>
      <c r="J34" s="241" t="s">
        <v>945</v>
      </c>
      <c r="K34" s="241" t="s">
        <v>945</v>
      </c>
      <c r="L34" s="241" t="s">
        <v>945</v>
      </c>
      <c r="M34" s="241" t="s">
        <v>945</v>
      </c>
      <c r="N34" s="241" t="s">
        <v>945</v>
      </c>
      <c r="O34" s="241" t="s">
        <v>945</v>
      </c>
      <c r="P34" s="241" t="s">
        <v>945</v>
      </c>
      <c r="Q34" s="241" t="s">
        <v>945</v>
      </c>
      <c r="R34" s="241" t="s">
        <v>945</v>
      </c>
      <c r="S34" s="241" t="s">
        <v>945</v>
      </c>
      <c r="T34" s="241" t="s">
        <v>945</v>
      </c>
      <c r="U34" s="234"/>
      <c r="V34" s="8"/>
      <c r="W34" s="8"/>
      <c r="X34" s="8"/>
      <c r="Y34" s="8"/>
      <c r="Z34" s="8"/>
      <c r="AA34" s="8"/>
    </row>
    <row r="35" spans="1:27" ht="78.75" hidden="1">
      <c r="A35" s="239" t="s">
        <v>194</v>
      </c>
      <c r="B35" s="240" t="s">
        <v>967</v>
      </c>
      <c r="C35" s="241" t="s">
        <v>945</v>
      </c>
      <c r="D35" s="241" t="s">
        <v>945</v>
      </c>
      <c r="E35" s="241" t="s">
        <v>945</v>
      </c>
      <c r="F35" s="241" t="s">
        <v>945</v>
      </c>
      <c r="G35" s="241" t="s">
        <v>945</v>
      </c>
      <c r="H35" s="241" t="s">
        <v>945</v>
      </c>
      <c r="I35" s="241" t="s">
        <v>945</v>
      </c>
      <c r="J35" s="241" t="s">
        <v>945</v>
      </c>
      <c r="K35" s="241" t="s">
        <v>945</v>
      </c>
      <c r="L35" s="241" t="s">
        <v>945</v>
      </c>
      <c r="M35" s="241" t="s">
        <v>945</v>
      </c>
      <c r="N35" s="241" t="s">
        <v>945</v>
      </c>
      <c r="O35" s="241" t="s">
        <v>945</v>
      </c>
      <c r="P35" s="241" t="s">
        <v>945</v>
      </c>
      <c r="Q35" s="241" t="s">
        <v>945</v>
      </c>
      <c r="R35" s="241" t="s">
        <v>945</v>
      </c>
      <c r="S35" s="241" t="s">
        <v>945</v>
      </c>
      <c r="T35" s="241" t="s">
        <v>945</v>
      </c>
      <c r="U35" s="234"/>
      <c r="V35" s="8"/>
      <c r="W35" s="8"/>
      <c r="X35" s="8"/>
      <c r="Y35" s="8"/>
      <c r="Z35" s="8"/>
      <c r="AA35" s="8"/>
    </row>
    <row r="36" spans="1:27" ht="63" hidden="1">
      <c r="A36" s="239" t="s">
        <v>204</v>
      </c>
      <c r="B36" s="240" t="s">
        <v>969</v>
      </c>
      <c r="C36" s="241" t="s">
        <v>945</v>
      </c>
      <c r="D36" s="241" t="s">
        <v>945</v>
      </c>
      <c r="E36" s="241" t="s">
        <v>945</v>
      </c>
      <c r="F36" s="241" t="s">
        <v>945</v>
      </c>
      <c r="G36" s="241" t="s">
        <v>945</v>
      </c>
      <c r="H36" s="241" t="s">
        <v>945</v>
      </c>
      <c r="I36" s="241" t="s">
        <v>945</v>
      </c>
      <c r="J36" s="241" t="s">
        <v>945</v>
      </c>
      <c r="K36" s="241" t="s">
        <v>945</v>
      </c>
      <c r="L36" s="241" t="s">
        <v>945</v>
      </c>
      <c r="M36" s="241" t="s">
        <v>945</v>
      </c>
      <c r="N36" s="241" t="s">
        <v>945</v>
      </c>
      <c r="O36" s="241" t="s">
        <v>945</v>
      </c>
      <c r="P36" s="241" t="s">
        <v>945</v>
      </c>
      <c r="Q36" s="241" t="s">
        <v>945</v>
      </c>
      <c r="R36" s="241" t="s">
        <v>945</v>
      </c>
      <c r="S36" s="241" t="s">
        <v>945</v>
      </c>
      <c r="T36" s="241" t="s">
        <v>945</v>
      </c>
      <c r="U36" s="234"/>
      <c r="V36" s="8"/>
      <c r="W36" s="8"/>
      <c r="X36" s="8"/>
      <c r="Y36" s="8"/>
      <c r="Z36" s="8"/>
      <c r="AA36" s="8"/>
    </row>
    <row r="37" spans="1:27" ht="47.25" hidden="1">
      <c r="A37" s="239" t="s">
        <v>205</v>
      </c>
      <c r="B37" s="240" t="s">
        <v>970</v>
      </c>
      <c r="C37" s="241" t="s">
        <v>945</v>
      </c>
      <c r="D37" s="241" t="s">
        <v>945</v>
      </c>
      <c r="E37" s="241" t="s">
        <v>945</v>
      </c>
      <c r="F37" s="241" t="s">
        <v>945</v>
      </c>
      <c r="G37" s="241" t="s">
        <v>945</v>
      </c>
      <c r="H37" s="241" t="s">
        <v>945</v>
      </c>
      <c r="I37" s="241" t="s">
        <v>945</v>
      </c>
      <c r="J37" s="241" t="s">
        <v>945</v>
      </c>
      <c r="K37" s="241" t="s">
        <v>945</v>
      </c>
      <c r="L37" s="241" t="s">
        <v>945</v>
      </c>
      <c r="M37" s="241" t="s">
        <v>945</v>
      </c>
      <c r="N37" s="241" t="s">
        <v>945</v>
      </c>
      <c r="O37" s="241" t="s">
        <v>945</v>
      </c>
      <c r="P37" s="241" t="s">
        <v>945</v>
      </c>
      <c r="Q37" s="241" t="s">
        <v>945</v>
      </c>
      <c r="R37" s="241" t="s">
        <v>945</v>
      </c>
      <c r="S37" s="241" t="s">
        <v>945</v>
      </c>
      <c r="T37" s="241" t="s">
        <v>945</v>
      </c>
      <c r="U37" s="234"/>
      <c r="V37" s="8"/>
      <c r="W37" s="8"/>
      <c r="X37" s="8"/>
      <c r="Y37" s="8"/>
      <c r="Z37" s="8"/>
      <c r="AA37" s="8"/>
    </row>
    <row r="38" spans="1:27" ht="63" hidden="1">
      <c r="A38" s="239" t="s">
        <v>971</v>
      </c>
      <c r="B38" s="240" t="s">
        <v>972</v>
      </c>
      <c r="C38" s="241" t="s">
        <v>945</v>
      </c>
      <c r="D38" s="241" t="s">
        <v>945</v>
      </c>
      <c r="E38" s="241" t="s">
        <v>945</v>
      </c>
      <c r="F38" s="241" t="s">
        <v>945</v>
      </c>
      <c r="G38" s="241" t="s">
        <v>945</v>
      </c>
      <c r="H38" s="241" t="s">
        <v>945</v>
      </c>
      <c r="I38" s="241" t="s">
        <v>945</v>
      </c>
      <c r="J38" s="241" t="s">
        <v>945</v>
      </c>
      <c r="K38" s="241" t="s">
        <v>945</v>
      </c>
      <c r="L38" s="241" t="s">
        <v>945</v>
      </c>
      <c r="M38" s="241" t="s">
        <v>945</v>
      </c>
      <c r="N38" s="241" t="s">
        <v>945</v>
      </c>
      <c r="O38" s="241" t="s">
        <v>945</v>
      </c>
      <c r="P38" s="241" t="s">
        <v>945</v>
      </c>
      <c r="Q38" s="241" t="s">
        <v>945</v>
      </c>
      <c r="R38" s="241" t="s">
        <v>945</v>
      </c>
      <c r="S38" s="241" t="s">
        <v>945</v>
      </c>
      <c r="T38" s="241" t="s">
        <v>945</v>
      </c>
      <c r="U38" s="234"/>
      <c r="V38" s="8"/>
      <c r="W38" s="8"/>
      <c r="X38" s="8"/>
      <c r="Y38" s="8"/>
      <c r="Z38" s="8"/>
      <c r="AA38" s="8"/>
    </row>
    <row r="39" spans="1:27" ht="94.5" hidden="1">
      <c r="A39" s="239" t="s">
        <v>216</v>
      </c>
      <c r="B39" s="240" t="s">
        <v>977</v>
      </c>
      <c r="C39" s="241" t="s">
        <v>945</v>
      </c>
      <c r="D39" s="241" t="s">
        <v>945</v>
      </c>
      <c r="E39" s="241" t="s">
        <v>945</v>
      </c>
      <c r="F39" s="241" t="s">
        <v>945</v>
      </c>
      <c r="G39" s="241" t="s">
        <v>945</v>
      </c>
      <c r="H39" s="241" t="s">
        <v>945</v>
      </c>
      <c r="I39" s="241" t="s">
        <v>945</v>
      </c>
      <c r="J39" s="241" t="s">
        <v>945</v>
      </c>
      <c r="K39" s="241" t="s">
        <v>945</v>
      </c>
      <c r="L39" s="241" t="s">
        <v>945</v>
      </c>
      <c r="M39" s="241" t="s">
        <v>945</v>
      </c>
      <c r="N39" s="241" t="s">
        <v>945</v>
      </c>
      <c r="O39" s="241" t="s">
        <v>945</v>
      </c>
      <c r="P39" s="241" t="s">
        <v>945</v>
      </c>
      <c r="Q39" s="241" t="s">
        <v>945</v>
      </c>
      <c r="R39" s="241" t="s">
        <v>945</v>
      </c>
      <c r="S39" s="241" t="s">
        <v>945</v>
      </c>
      <c r="T39" s="241" t="s">
        <v>945</v>
      </c>
      <c r="U39" s="234"/>
      <c r="V39" s="8"/>
      <c r="W39" s="8"/>
      <c r="X39" s="8"/>
      <c r="Y39" s="8"/>
      <c r="Z39" s="8"/>
      <c r="AA39" s="8"/>
    </row>
    <row r="40" spans="1:27" ht="78.75" hidden="1">
      <c r="A40" s="239" t="s">
        <v>978</v>
      </c>
      <c r="B40" s="240" t="s">
        <v>979</v>
      </c>
      <c r="C40" s="241" t="s">
        <v>945</v>
      </c>
      <c r="D40" s="241" t="s">
        <v>945</v>
      </c>
      <c r="E40" s="241" t="s">
        <v>945</v>
      </c>
      <c r="F40" s="241" t="s">
        <v>945</v>
      </c>
      <c r="G40" s="241" t="s">
        <v>945</v>
      </c>
      <c r="H40" s="241" t="s">
        <v>945</v>
      </c>
      <c r="I40" s="241" t="s">
        <v>945</v>
      </c>
      <c r="J40" s="241" t="s">
        <v>945</v>
      </c>
      <c r="K40" s="241" t="s">
        <v>945</v>
      </c>
      <c r="L40" s="241" t="s">
        <v>945</v>
      </c>
      <c r="M40" s="241" t="s">
        <v>945</v>
      </c>
      <c r="N40" s="241" t="s">
        <v>945</v>
      </c>
      <c r="O40" s="241" t="s">
        <v>945</v>
      </c>
      <c r="P40" s="241" t="s">
        <v>945</v>
      </c>
      <c r="Q40" s="241" t="s">
        <v>945</v>
      </c>
      <c r="R40" s="241" t="s">
        <v>945</v>
      </c>
      <c r="S40" s="241" t="s">
        <v>945</v>
      </c>
      <c r="T40" s="241" t="s">
        <v>945</v>
      </c>
      <c r="U40" s="234"/>
      <c r="V40" s="8"/>
      <c r="W40" s="8"/>
      <c r="X40" s="8"/>
      <c r="Y40" s="8"/>
      <c r="Z40" s="8"/>
      <c r="AA40" s="8"/>
    </row>
    <row r="41" spans="1:27" ht="78.75" hidden="1">
      <c r="A41" s="239" t="s">
        <v>980</v>
      </c>
      <c r="B41" s="240" t="s">
        <v>981</v>
      </c>
      <c r="C41" s="241" t="s">
        <v>945</v>
      </c>
      <c r="D41" s="241" t="s">
        <v>945</v>
      </c>
      <c r="E41" s="241" t="s">
        <v>945</v>
      </c>
      <c r="F41" s="241" t="s">
        <v>945</v>
      </c>
      <c r="G41" s="241" t="s">
        <v>945</v>
      </c>
      <c r="H41" s="241" t="s">
        <v>945</v>
      </c>
      <c r="I41" s="241" t="s">
        <v>945</v>
      </c>
      <c r="J41" s="241" t="s">
        <v>945</v>
      </c>
      <c r="K41" s="241" t="s">
        <v>945</v>
      </c>
      <c r="L41" s="241" t="s">
        <v>945</v>
      </c>
      <c r="M41" s="241" t="s">
        <v>945</v>
      </c>
      <c r="N41" s="241" t="s">
        <v>945</v>
      </c>
      <c r="O41" s="241" t="s">
        <v>945</v>
      </c>
      <c r="P41" s="241" t="s">
        <v>945</v>
      </c>
      <c r="Q41" s="241" t="s">
        <v>945</v>
      </c>
      <c r="R41" s="241" t="s">
        <v>945</v>
      </c>
      <c r="S41" s="241" t="s">
        <v>945</v>
      </c>
      <c r="T41" s="241" t="s">
        <v>945</v>
      </c>
      <c r="U41" s="234"/>
      <c r="V41" s="8"/>
      <c r="W41" s="8"/>
      <c r="X41" s="8"/>
      <c r="Y41" s="8"/>
      <c r="Z41" s="8"/>
      <c r="AA41" s="8"/>
    </row>
    <row r="42" spans="1:27" ht="47.25" hidden="1">
      <c r="A42" s="239" t="s">
        <v>217</v>
      </c>
      <c r="B42" s="240" t="s">
        <v>982</v>
      </c>
      <c r="C42" s="241" t="s">
        <v>945</v>
      </c>
      <c r="D42" s="241" t="s">
        <v>945</v>
      </c>
      <c r="E42" s="241" t="s">
        <v>945</v>
      </c>
      <c r="F42" s="241" t="s">
        <v>945</v>
      </c>
      <c r="G42" s="241" t="s">
        <v>945</v>
      </c>
      <c r="H42" s="241" t="s">
        <v>945</v>
      </c>
      <c r="I42" s="241" t="s">
        <v>945</v>
      </c>
      <c r="J42" s="241" t="s">
        <v>945</v>
      </c>
      <c r="K42" s="241" t="s">
        <v>945</v>
      </c>
      <c r="L42" s="241" t="s">
        <v>945</v>
      </c>
      <c r="M42" s="241" t="s">
        <v>945</v>
      </c>
      <c r="N42" s="241" t="s">
        <v>945</v>
      </c>
      <c r="O42" s="241" t="s">
        <v>945</v>
      </c>
      <c r="P42" s="241" t="s">
        <v>945</v>
      </c>
      <c r="Q42" s="241" t="s">
        <v>945</v>
      </c>
      <c r="R42" s="241" t="s">
        <v>945</v>
      </c>
      <c r="S42" s="241" t="s">
        <v>945</v>
      </c>
      <c r="T42" s="241" t="s">
        <v>945</v>
      </c>
      <c r="U42" s="234"/>
      <c r="V42" s="8"/>
      <c r="W42" s="8"/>
      <c r="X42" s="8"/>
      <c r="Y42" s="8"/>
      <c r="Z42" s="8"/>
      <c r="AA42" s="8"/>
    </row>
    <row r="43" spans="1:27" ht="47.25" hidden="1">
      <c r="A43" s="239" t="s">
        <v>286</v>
      </c>
      <c r="B43" s="240" t="s">
        <v>983</v>
      </c>
      <c r="C43" s="241" t="s">
        <v>945</v>
      </c>
      <c r="D43" s="241" t="s">
        <v>945</v>
      </c>
      <c r="E43" s="241" t="s">
        <v>945</v>
      </c>
      <c r="F43" s="241" t="s">
        <v>945</v>
      </c>
      <c r="G43" s="241" t="s">
        <v>945</v>
      </c>
      <c r="H43" s="241" t="s">
        <v>945</v>
      </c>
      <c r="I43" s="241" t="s">
        <v>945</v>
      </c>
      <c r="J43" s="241" t="s">
        <v>945</v>
      </c>
      <c r="K43" s="241" t="s">
        <v>945</v>
      </c>
      <c r="L43" s="241" t="s">
        <v>945</v>
      </c>
      <c r="M43" s="241" t="s">
        <v>945</v>
      </c>
      <c r="N43" s="241" t="s">
        <v>945</v>
      </c>
      <c r="O43" s="241" t="s">
        <v>945</v>
      </c>
      <c r="P43" s="241" t="s">
        <v>945</v>
      </c>
      <c r="Q43" s="241" t="s">
        <v>945</v>
      </c>
      <c r="R43" s="241" t="s">
        <v>945</v>
      </c>
      <c r="S43" s="241" t="s">
        <v>945</v>
      </c>
      <c r="T43" s="241" t="s">
        <v>945</v>
      </c>
      <c r="U43" s="234"/>
      <c r="V43" s="8"/>
      <c r="W43" s="8"/>
      <c r="X43" s="8"/>
      <c r="Y43" s="8"/>
      <c r="Z43" s="8"/>
      <c r="AA43" s="8"/>
    </row>
    <row r="44" spans="1:27" ht="31.5">
      <c r="A44" s="239" t="s">
        <v>288</v>
      </c>
      <c r="B44" s="242" t="s">
        <v>984</v>
      </c>
      <c r="C44" s="241"/>
      <c r="D44" s="241" t="s">
        <v>945</v>
      </c>
      <c r="E44" s="241" t="s">
        <v>945</v>
      </c>
      <c r="F44" s="241" t="s">
        <v>945</v>
      </c>
      <c r="G44" s="241" t="s">
        <v>945</v>
      </c>
      <c r="H44" s="241" t="s">
        <v>945</v>
      </c>
      <c r="I44" s="241" t="s">
        <v>945</v>
      </c>
      <c r="J44" s="241" t="s">
        <v>945</v>
      </c>
      <c r="K44" s="241" t="s">
        <v>945</v>
      </c>
      <c r="L44" s="241" t="s">
        <v>945</v>
      </c>
      <c r="M44" s="241" t="s">
        <v>945</v>
      </c>
      <c r="N44" s="241" t="s">
        <v>945</v>
      </c>
      <c r="O44" s="241" t="s">
        <v>945</v>
      </c>
      <c r="P44" s="241" t="s">
        <v>945</v>
      </c>
      <c r="Q44" s="241" t="s">
        <v>945</v>
      </c>
      <c r="R44" s="241" t="s">
        <v>945</v>
      </c>
      <c r="S44" s="241" t="s">
        <v>945</v>
      </c>
      <c r="T44" s="241" t="s">
        <v>945</v>
      </c>
      <c r="U44" s="234"/>
      <c r="V44" s="8"/>
      <c r="W44" s="8"/>
      <c r="X44" s="8"/>
      <c r="Y44" s="8"/>
      <c r="Z44" s="8"/>
      <c r="AA44" s="8"/>
    </row>
    <row r="45" spans="1:27" ht="47.25">
      <c r="A45" s="239" t="s">
        <v>985</v>
      </c>
      <c r="B45" s="240" t="s">
        <v>995</v>
      </c>
      <c r="C45" s="241" t="s">
        <v>996</v>
      </c>
      <c r="D45" s="241" t="s">
        <v>945</v>
      </c>
      <c r="E45" s="241" t="s">
        <v>945</v>
      </c>
      <c r="F45" s="241" t="s">
        <v>945</v>
      </c>
      <c r="G45" s="241" t="s">
        <v>945</v>
      </c>
      <c r="H45" s="241" t="s">
        <v>945</v>
      </c>
      <c r="I45" s="241" t="s">
        <v>945</v>
      </c>
      <c r="J45" s="241" t="s">
        <v>945</v>
      </c>
      <c r="K45" s="241" t="s">
        <v>945</v>
      </c>
      <c r="L45" s="241" t="s">
        <v>945</v>
      </c>
      <c r="M45" s="241" t="s">
        <v>945</v>
      </c>
      <c r="N45" s="241" t="s">
        <v>945</v>
      </c>
      <c r="O45" s="241" t="s">
        <v>945</v>
      </c>
      <c r="P45" s="241" t="s">
        <v>945</v>
      </c>
      <c r="Q45" s="241" t="s">
        <v>945</v>
      </c>
      <c r="R45" s="241" t="s">
        <v>945</v>
      </c>
      <c r="S45" s="241" t="s">
        <v>945</v>
      </c>
      <c r="T45" s="241" t="s">
        <v>945</v>
      </c>
      <c r="U45" s="234"/>
      <c r="V45" s="8"/>
      <c r="W45" s="8"/>
      <c r="X45" s="8"/>
      <c r="Y45" s="8"/>
      <c r="Z45" s="8"/>
      <c r="AA45" s="8"/>
    </row>
    <row r="46" spans="1:27" ht="47.25">
      <c r="A46" s="239" t="s">
        <v>986</v>
      </c>
      <c r="B46" s="354" t="s">
        <v>997</v>
      </c>
      <c r="C46" s="241" t="s">
        <v>998</v>
      </c>
      <c r="D46" s="241" t="s">
        <v>945</v>
      </c>
      <c r="E46" s="241" t="s">
        <v>945</v>
      </c>
      <c r="F46" s="241" t="s">
        <v>945</v>
      </c>
      <c r="G46" s="241" t="s">
        <v>945</v>
      </c>
      <c r="H46" s="241" t="s">
        <v>945</v>
      </c>
      <c r="I46" s="241" t="s">
        <v>945</v>
      </c>
      <c r="J46" s="241" t="s">
        <v>945</v>
      </c>
      <c r="K46" s="241" t="s">
        <v>945</v>
      </c>
      <c r="L46" s="241" t="s">
        <v>945</v>
      </c>
      <c r="M46" s="241" t="s">
        <v>945</v>
      </c>
      <c r="N46" s="241" t="s">
        <v>945</v>
      </c>
      <c r="O46" s="241" t="s">
        <v>945</v>
      </c>
      <c r="P46" s="241" t="s">
        <v>945</v>
      </c>
      <c r="Q46" s="241" t="s">
        <v>945</v>
      </c>
      <c r="R46" s="241" t="s">
        <v>945</v>
      </c>
      <c r="S46" s="241" t="s">
        <v>945</v>
      </c>
      <c r="T46" s="241" t="s">
        <v>945</v>
      </c>
      <c r="U46" s="234"/>
      <c r="V46" s="8"/>
      <c r="W46" s="8"/>
      <c r="X46" s="8"/>
      <c r="Y46" s="8"/>
      <c r="Z46" s="8"/>
      <c r="AA46" s="8"/>
    </row>
    <row r="47" spans="1:27" ht="31.5">
      <c r="A47" s="239" t="s">
        <v>1007</v>
      </c>
      <c r="B47" s="243" t="s">
        <v>1008</v>
      </c>
      <c r="C47" s="241" t="s">
        <v>1009</v>
      </c>
      <c r="D47" s="241" t="s">
        <v>945</v>
      </c>
      <c r="E47" s="241" t="s">
        <v>945</v>
      </c>
      <c r="F47" s="241" t="s">
        <v>945</v>
      </c>
      <c r="G47" s="241" t="s">
        <v>945</v>
      </c>
      <c r="H47" s="241" t="s">
        <v>945</v>
      </c>
      <c r="I47" s="241" t="s">
        <v>945</v>
      </c>
      <c r="J47" s="241" t="s">
        <v>945</v>
      </c>
      <c r="K47" s="241" t="s">
        <v>945</v>
      </c>
      <c r="L47" s="241" t="s">
        <v>945</v>
      </c>
      <c r="M47" s="241" t="s">
        <v>945</v>
      </c>
      <c r="N47" s="241" t="s">
        <v>945</v>
      </c>
      <c r="O47" s="241" t="s">
        <v>945</v>
      </c>
      <c r="P47" s="241" t="s">
        <v>945</v>
      </c>
      <c r="Q47" s="241" t="s">
        <v>945</v>
      </c>
      <c r="R47" s="241" t="s">
        <v>945</v>
      </c>
      <c r="S47" s="241" t="s">
        <v>945</v>
      </c>
      <c r="T47" s="241" t="s">
        <v>945</v>
      </c>
      <c r="U47" s="382"/>
      <c r="V47" s="8"/>
      <c r="W47" s="8"/>
      <c r="X47" s="8"/>
      <c r="Y47" s="8"/>
      <c r="Z47" s="8"/>
      <c r="AA47" s="8"/>
    </row>
    <row r="48" spans="1:27">
      <c r="A48" s="311"/>
      <c r="B48" s="312"/>
      <c r="C48" s="313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10"/>
      <c r="V48" s="8"/>
      <c r="W48" s="8"/>
      <c r="X48" s="8"/>
      <c r="Y48" s="8"/>
      <c r="Z48" s="8"/>
      <c r="AA48" s="8"/>
    </row>
    <row r="49" spans="1:27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ht="18.75">
      <c r="A51" s="8"/>
      <c r="B51" s="309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ht="18.75">
      <c r="A52" s="8"/>
      <c r="B52" s="309" t="s">
        <v>1029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</sheetData>
  <customSheetViews>
    <customSheetView guid="{500C2F4F-1743-499A-A051-20565DBF52B2}" scale="80" showPageBreaks="1" printArea="1" view="pageBreakPreview">
      <selection activeCell="D33" sqref="D33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17">
    <mergeCell ref="A4:U4"/>
    <mergeCell ref="A7:U7"/>
    <mergeCell ref="A10:U10"/>
    <mergeCell ref="A5:U5"/>
    <mergeCell ref="A8:U8"/>
    <mergeCell ref="A12:U12"/>
    <mergeCell ref="A13:U13"/>
    <mergeCell ref="J18:O18"/>
    <mergeCell ref="D16:D19"/>
    <mergeCell ref="E16:O17"/>
    <mergeCell ref="P16:T18"/>
    <mergeCell ref="U16:U19"/>
    <mergeCell ref="A15:U15"/>
    <mergeCell ref="A16:A19"/>
    <mergeCell ref="B16:B19"/>
    <mergeCell ref="C16:C19"/>
    <mergeCell ref="E18:I18"/>
  </mergeCells>
  <printOptions horizontalCentered="1"/>
  <pageMargins left="0.25" right="0.25" top="0.75" bottom="0.75" header="0.3" footer="0.3"/>
  <pageSetup paperSize="9" scale="50" orientation="landscape" r:id="rId2"/>
  <headerFooter alignWithMargins="0"/>
  <rowBreaks count="1" manualBreakCount="1">
    <brk id="33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0"/>
  <sheetViews>
    <sheetView view="pageBreakPreview" zoomScale="60" zoomScaleNormal="60" workbookViewId="0">
      <selection activeCell="AD48" sqref="AD48"/>
    </sheetView>
  </sheetViews>
  <sheetFormatPr defaultColWidth="9" defaultRowHeight="12"/>
  <cols>
    <col min="1" max="1" width="10.125" style="133" customWidth="1"/>
    <col min="2" max="2" width="33.875" style="133" customWidth="1"/>
    <col min="3" max="3" width="17.25" style="133" customWidth="1"/>
    <col min="4" max="45" width="7.625" style="133" customWidth="1"/>
    <col min="46" max="16384" width="9" style="133"/>
  </cols>
  <sheetData>
    <row r="1" spans="1:45" ht="18.75">
      <c r="AS1" s="23" t="s">
        <v>868</v>
      </c>
    </row>
    <row r="2" spans="1:45" ht="18.75">
      <c r="J2" s="187"/>
      <c r="K2" s="520"/>
      <c r="L2" s="520"/>
      <c r="M2" s="520"/>
      <c r="N2" s="520"/>
      <c r="O2" s="187"/>
      <c r="AS2" s="30" t="s">
        <v>0</v>
      </c>
    </row>
    <row r="3" spans="1:45" ht="18.75">
      <c r="J3" s="134"/>
      <c r="K3" s="134"/>
      <c r="L3" s="134"/>
      <c r="M3" s="134"/>
      <c r="N3" s="134"/>
      <c r="O3" s="134"/>
      <c r="AS3" s="30" t="s">
        <v>925</v>
      </c>
    </row>
    <row r="4" spans="1:45" s="9" customFormat="1" ht="18.75">
      <c r="A4" s="444" t="s">
        <v>915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</row>
    <row r="5" spans="1:45" s="9" customFormat="1" ht="18.75" customHeight="1">
      <c r="A5" s="433" t="s">
        <v>1037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433"/>
      <c r="AE5" s="433"/>
      <c r="AF5" s="433"/>
      <c r="AG5" s="433"/>
      <c r="AH5" s="433"/>
      <c r="AI5" s="433"/>
      <c r="AJ5" s="433"/>
      <c r="AK5" s="433"/>
      <c r="AL5" s="433"/>
      <c r="AM5" s="433"/>
      <c r="AN5" s="433"/>
      <c r="AO5" s="433"/>
      <c r="AP5" s="433"/>
      <c r="AQ5" s="433"/>
      <c r="AR5" s="433"/>
      <c r="AS5" s="433"/>
    </row>
    <row r="6" spans="1:45" s="9" customFormat="1" ht="18.7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</row>
    <row r="7" spans="1:45" s="9" customFormat="1" ht="18.75" customHeight="1">
      <c r="A7" s="434" t="str">
        <f>'1Ф'!A7:AC7</f>
        <v>Отчет о реализации инвестиционной программы  филиала "Брянскэнергосбыт" ООО "Газпром энергосбыт Брянск"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</row>
    <row r="8" spans="1:45" s="6" customFormat="1" ht="15.75">
      <c r="A8" s="436"/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36"/>
      <c r="W8" s="436"/>
      <c r="X8" s="436"/>
      <c r="Y8" s="436"/>
      <c r="Z8" s="436"/>
      <c r="AA8" s="436"/>
      <c r="AB8" s="436"/>
      <c r="AC8" s="436"/>
      <c r="AD8" s="436"/>
      <c r="AE8" s="436"/>
      <c r="AF8" s="436"/>
      <c r="AG8" s="436"/>
      <c r="AH8" s="436"/>
      <c r="AI8" s="436"/>
      <c r="AJ8" s="436"/>
      <c r="AK8" s="436"/>
      <c r="AL8" s="436"/>
      <c r="AM8" s="436"/>
      <c r="AN8" s="436"/>
      <c r="AO8" s="436"/>
      <c r="AP8" s="436"/>
      <c r="AQ8" s="436"/>
      <c r="AR8" s="436"/>
      <c r="AS8" s="436"/>
    </row>
    <row r="9" spans="1:45" s="6" customFormat="1" ht="15.75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0" spans="1:45" s="6" customFormat="1" ht="18.75">
      <c r="A10" s="434" t="str">
        <f>'1Ф'!A10:AC10</f>
        <v>Год раскрытия информации: 2025 год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  <c r="AH10" s="434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</row>
    <row r="11" spans="1:45" s="6" customFormat="1" ht="18.75">
      <c r="AA11" s="30"/>
    </row>
    <row r="12" spans="1:45" s="6" customFormat="1" ht="18.75">
      <c r="A12" s="434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4"/>
      <c r="AA12" s="434"/>
      <c r="AB12" s="434"/>
      <c r="AC12" s="434"/>
      <c r="AD12" s="434"/>
      <c r="AE12" s="434"/>
      <c r="AF12" s="434"/>
      <c r="AG12" s="434"/>
      <c r="AH12" s="434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</row>
    <row r="13" spans="1:45" s="6" customFormat="1" ht="15.75">
      <c r="A13" s="436"/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6"/>
      <c r="V13" s="436"/>
      <c r="W13" s="436"/>
      <c r="X13" s="436"/>
      <c r="Y13" s="436"/>
      <c r="Z13" s="436"/>
      <c r="AA13" s="436"/>
      <c r="AB13" s="436"/>
      <c r="AC13" s="436"/>
      <c r="AD13" s="436"/>
      <c r="AE13" s="436"/>
      <c r="AF13" s="436"/>
      <c r="AG13" s="436"/>
      <c r="AH13" s="436"/>
      <c r="AI13" s="436"/>
      <c r="AJ13" s="436"/>
      <c r="AK13" s="436"/>
      <c r="AL13" s="436"/>
      <c r="AM13" s="436"/>
      <c r="AN13" s="436"/>
      <c r="AO13" s="436"/>
      <c r="AP13" s="436"/>
      <c r="AQ13" s="436"/>
      <c r="AR13" s="436"/>
      <c r="AS13" s="436"/>
    </row>
    <row r="14" spans="1:45" s="134" customFormat="1" ht="15.75" customHeight="1">
      <c r="A14" s="513"/>
      <c r="B14" s="513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3"/>
      <c r="Q14" s="513"/>
      <c r="R14" s="513"/>
      <c r="S14" s="513"/>
      <c r="T14" s="513"/>
      <c r="U14" s="513"/>
      <c r="V14" s="513"/>
      <c r="W14" s="513"/>
      <c r="X14" s="513"/>
      <c r="Y14" s="513"/>
      <c r="Z14" s="513"/>
      <c r="AA14" s="513"/>
      <c r="AB14" s="513"/>
      <c r="AC14" s="513"/>
      <c r="AD14" s="513"/>
      <c r="AE14" s="513"/>
      <c r="AF14" s="513"/>
      <c r="AG14" s="513"/>
      <c r="AH14" s="513"/>
      <c r="AI14" s="513"/>
      <c r="AJ14" s="513"/>
      <c r="AK14" s="513"/>
      <c r="AL14" s="513"/>
      <c r="AM14" s="513"/>
      <c r="AN14" s="513"/>
      <c r="AO14" s="513"/>
      <c r="AP14" s="513"/>
      <c r="AQ14" s="513"/>
      <c r="AR14" s="513"/>
      <c r="AS14" s="513"/>
    </row>
    <row r="15" spans="1:45" s="135" customFormat="1" ht="63" customHeight="1">
      <c r="A15" s="514" t="s">
        <v>72</v>
      </c>
      <c r="B15" s="517" t="s">
        <v>19</v>
      </c>
      <c r="C15" s="517" t="s">
        <v>5</v>
      </c>
      <c r="D15" s="512" t="s">
        <v>1054</v>
      </c>
      <c r="E15" s="512"/>
      <c r="F15" s="512"/>
      <c r="G15" s="512"/>
      <c r="H15" s="512"/>
      <c r="I15" s="512"/>
      <c r="J15" s="512"/>
      <c r="K15" s="512"/>
      <c r="L15" s="512"/>
      <c r="M15" s="512"/>
      <c r="N15" s="512"/>
      <c r="O15" s="512"/>
      <c r="P15" s="512"/>
      <c r="Q15" s="512"/>
      <c r="R15" s="512"/>
      <c r="S15" s="512"/>
      <c r="T15" s="512"/>
      <c r="U15" s="512"/>
      <c r="V15" s="512"/>
      <c r="W15" s="512"/>
      <c r="X15" s="512"/>
      <c r="Y15" s="512"/>
      <c r="Z15" s="512"/>
      <c r="AA15" s="512"/>
      <c r="AB15" s="512"/>
      <c r="AC15" s="512"/>
      <c r="AD15" s="512"/>
      <c r="AE15" s="512"/>
      <c r="AF15" s="512"/>
      <c r="AG15" s="512"/>
      <c r="AH15" s="512"/>
      <c r="AI15" s="512"/>
      <c r="AJ15" s="512"/>
      <c r="AK15" s="512"/>
      <c r="AL15" s="512"/>
      <c r="AM15" s="512"/>
      <c r="AN15" s="512"/>
      <c r="AO15" s="512"/>
      <c r="AP15" s="512"/>
      <c r="AQ15" s="512"/>
      <c r="AR15" s="512"/>
      <c r="AS15" s="512"/>
    </row>
    <row r="16" spans="1:45" ht="87.75" customHeight="1">
      <c r="A16" s="515"/>
      <c r="B16" s="518"/>
      <c r="C16" s="518"/>
      <c r="D16" s="512" t="s">
        <v>888</v>
      </c>
      <c r="E16" s="512"/>
      <c r="F16" s="512"/>
      <c r="G16" s="512"/>
      <c r="H16" s="512"/>
      <c r="I16" s="512"/>
      <c r="J16" s="512" t="s">
        <v>889</v>
      </c>
      <c r="K16" s="512"/>
      <c r="L16" s="512"/>
      <c r="M16" s="512"/>
      <c r="N16" s="512"/>
      <c r="O16" s="512"/>
      <c r="P16" s="512" t="s">
        <v>890</v>
      </c>
      <c r="Q16" s="512"/>
      <c r="R16" s="512"/>
      <c r="S16" s="512"/>
      <c r="T16" s="512"/>
      <c r="U16" s="512"/>
      <c r="V16" s="512" t="s">
        <v>891</v>
      </c>
      <c r="W16" s="512"/>
      <c r="X16" s="512"/>
      <c r="Y16" s="512"/>
      <c r="Z16" s="512"/>
      <c r="AA16" s="512"/>
      <c r="AB16" s="512" t="s">
        <v>892</v>
      </c>
      <c r="AC16" s="512"/>
      <c r="AD16" s="512"/>
      <c r="AE16" s="512"/>
      <c r="AF16" s="512"/>
      <c r="AG16" s="512"/>
      <c r="AH16" s="512" t="s">
        <v>893</v>
      </c>
      <c r="AI16" s="512"/>
      <c r="AJ16" s="512"/>
      <c r="AK16" s="512"/>
      <c r="AL16" s="512"/>
      <c r="AM16" s="512"/>
      <c r="AN16" s="512" t="s">
        <v>894</v>
      </c>
      <c r="AO16" s="512"/>
      <c r="AP16" s="512"/>
      <c r="AQ16" s="512"/>
      <c r="AR16" s="512"/>
      <c r="AS16" s="512"/>
    </row>
    <row r="17" spans="1:45" s="136" customFormat="1" ht="108.75" customHeight="1">
      <c r="A17" s="515"/>
      <c r="B17" s="518"/>
      <c r="C17" s="518"/>
      <c r="D17" s="510" t="s">
        <v>895</v>
      </c>
      <c r="E17" s="510"/>
      <c r="F17" s="510" t="s">
        <v>895</v>
      </c>
      <c r="G17" s="510"/>
      <c r="H17" s="510" t="s">
        <v>896</v>
      </c>
      <c r="I17" s="510"/>
      <c r="J17" s="510" t="s">
        <v>895</v>
      </c>
      <c r="K17" s="510"/>
      <c r="L17" s="510" t="s">
        <v>895</v>
      </c>
      <c r="M17" s="510"/>
      <c r="N17" s="510" t="s">
        <v>896</v>
      </c>
      <c r="O17" s="510"/>
      <c r="P17" s="510" t="s">
        <v>895</v>
      </c>
      <c r="Q17" s="510"/>
      <c r="R17" s="510" t="s">
        <v>895</v>
      </c>
      <c r="S17" s="510"/>
      <c r="T17" s="510" t="s">
        <v>896</v>
      </c>
      <c r="U17" s="510"/>
      <c r="V17" s="510" t="s">
        <v>895</v>
      </c>
      <c r="W17" s="510"/>
      <c r="X17" s="510" t="s">
        <v>895</v>
      </c>
      <c r="Y17" s="510"/>
      <c r="Z17" s="510" t="s">
        <v>896</v>
      </c>
      <c r="AA17" s="510"/>
      <c r="AB17" s="510" t="s">
        <v>1000</v>
      </c>
      <c r="AC17" s="510"/>
      <c r="AD17" s="510" t="s">
        <v>1003</v>
      </c>
      <c r="AE17" s="510"/>
      <c r="AF17" s="510" t="s">
        <v>896</v>
      </c>
      <c r="AG17" s="510"/>
      <c r="AH17" s="511" t="s">
        <v>895</v>
      </c>
      <c r="AI17" s="511"/>
      <c r="AJ17" s="511" t="s">
        <v>895</v>
      </c>
      <c r="AK17" s="511"/>
      <c r="AL17" s="510" t="s">
        <v>988</v>
      </c>
      <c r="AM17" s="510"/>
      <c r="AN17" s="510" t="s">
        <v>895</v>
      </c>
      <c r="AO17" s="510"/>
      <c r="AP17" s="510" t="s">
        <v>895</v>
      </c>
      <c r="AQ17" s="510"/>
      <c r="AR17" s="510" t="s">
        <v>896</v>
      </c>
      <c r="AS17" s="510"/>
    </row>
    <row r="18" spans="1:45" ht="36" customHeight="1">
      <c r="A18" s="516"/>
      <c r="B18" s="519"/>
      <c r="C18" s="519"/>
      <c r="D18" s="137" t="s">
        <v>9</v>
      </c>
      <c r="E18" s="138" t="s">
        <v>10</v>
      </c>
      <c r="F18" s="137" t="s">
        <v>9</v>
      </c>
      <c r="G18" s="138" t="s">
        <v>10</v>
      </c>
      <c r="H18" s="137" t="s">
        <v>9</v>
      </c>
      <c r="I18" s="138" t="s">
        <v>10</v>
      </c>
      <c r="J18" s="137" t="s">
        <v>9</v>
      </c>
      <c r="K18" s="138" t="s">
        <v>10</v>
      </c>
      <c r="L18" s="137" t="s">
        <v>9</v>
      </c>
      <c r="M18" s="138" t="s">
        <v>10</v>
      </c>
      <c r="N18" s="137" t="s">
        <v>9</v>
      </c>
      <c r="O18" s="138" t="s">
        <v>10</v>
      </c>
      <c r="P18" s="137" t="s">
        <v>9</v>
      </c>
      <c r="Q18" s="138" t="s">
        <v>10</v>
      </c>
      <c r="R18" s="137" t="s">
        <v>9</v>
      </c>
      <c r="S18" s="138" t="s">
        <v>10</v>
      </c>
      <c r="T18" s="137" t="s">
        <v>9</v>
      </c>
      <c r="U18" s="138" t="s">
        <v>10</v>
      </c>
      <c r="V18" s="137" t="s">
        <v>9</v>
      </c>
      <c r="W18" s="138" t="s">
        <v>10</v>
      </c>
      <c r="X18" s="137" t="s">
        <v>9</v>
      </c>
      <c r="Y18" s="138" t="s">
        <v>10</v>
      </c>
      <c r="Z18" s="137" t="s">
        <v>9</v>
      </c>
      <c r="AA18" s="138" t="s">
        <v>10</v>
      </c>
      <c r="AB18" s="137" t="s">
        <v>9</v>
      </c>
      <c r="AC18" s="138" t="s">
        <v>10</v>
      </c>
      <c r="AD18" s="137" t="s">
        <v>9</v>
      </c>
      <c r="AE18" s="138" t="s">
        <v>10</v>
      </c>
      <c r="AF18" s="137" t="s">
        <v>9</v>
      </c>
      <c r="AG18" s="138" t="s">
        <v>10</v>
      </c>
      <c r="AH18" s="137" t="s">
        <v>9</v>
      </c>
      <c r="AI18" s="254" t="s">
        <v>10</v>
      </c>
      <c r="AJ18" s="137" t="s">
        <v>9</v>
      </c>
      <c r="AK18" s="254" t="s">
        <v>10</v>
      </c>
      <c r="AL18" s="137" t="s">
        <v>9</v>
      </c>
      <c r="AM18" s="138" t="s">
        <v>10</v>
      </c>
      <c r="AN18" s="137" t="s">
        <v>9</v>
      </c>
      <c r="AO18" s="138" t="s">
        <v>10</v>
      </c>
      <c r="AP18" s="137" t="s">
        <v>9</v>
      </c>
      <c r="AQ18" s="138" t="s">
        <v>10</v>
      </c>
      <c r="AR18" s="137" t="s">
        <v>9</v>
      </c>
      <c r="AS18" s="138" t="s">
        <v>10</v>
      </c>
    </row>
    <row r="19" spans="1:45" s="141" customFormat="1" ht="15.75">
      <c r="A19" s="140">
        <v>1</v>
      </c>
      <c r="B19" s="139">
        <v>2</v>
      </c>
      <c r="C19" s="140">
        <v>3</v>
      </c>
      <c r="D19" s="190" t="s">
        <v>29</v>
      </c>
      <c r="E19" s="190" t="s">
        <v>30</v>
      </c>
      <c r="F19" s="190" t="s">
        <v>897</v>
      </c>
      <c r="G19" s="190" t="s">
        <v>898</v>
      </c>
      <c r="H19" s="190" t="s">
        <v>899</v>
      </c>
      <c r="I19" s="190" t="s">
        <v>899</v>
      </c>
      <c r="J19" s="190" t="s">
        <v>31</v>
      </c>
      <c r="K19" s="190" t="s">
        <v>32</v>
      </c>
      <c r="L19" s="190" t="s">
        <v>33</v>
      </c>
      <c r="M19" s="190" t="s">
        <v>34</v>
      </c>
      <c r="N19" s="190" t="s">
        <v>900</v>
      </c>
      <c r="O19" s="190" t="s">
        <v>900</v>
      </c>
      <c r="P19" s="190" t="s">
        <v>35</v>
      </c>
      <c r="Q19" s="190" t="s">
        <v>36</v>
      </c>
      <c r="R19" s="190" t="s">
        <v>37</v>
      </c>
      <c r="S19" s="190" t="s">
        <v>38</v>
      </c>
      <c r="T19" s="190" t="s">
        <v>901</v>
      </c>
      <c r="U19" s="190" t="s">
        <v>901</v>
      </c>
      <c r="V19" s="190" t="s">
        <v>39</v>
      </c>
      <c r="W19" s="190" t="s">
        <v>40</v>
      </c>
      <c r="X19" s="190" t="s">
        <v>41</v>
      </c>
      <c r="Y19" s="190" t="s">
        <v>42</v>
      </c>
      <c r="Z19" s="190" t="s">
        <v>902</v>
      </c>
      <c r="AA19" s="190" t="s">
        <v>902</v>
      </c>
      <c r="AB19" s="190" t="s">
        <v>43</v>
      </c>
      <c r="AC19" s="190" t="s">
        <v>44</v>
      </c>
      <c r="AD19" s="190" t="s">
        <v>45</v>
      </c>
      <c r="AE19" s="190" t="s">
        <v>46</v>
      </c>
      <c r="AF19" s="190" t="s">
        <v>903</v>
      </c>
      <c r="AG19" s="190" t="s">
        <v>903</v>
      </c>
      <c r="AH19" s="190" t="s">
        <v>47</v>
      </c>
      <c r="AI19" s="255" t="s">
        <v>48</v>
      </c>
      <c r="AJ19" s="190" t="s">
        <v>49</v>
      </c>
      <c r="AK19" s="255" t="s">
        <v>50</v>
      </c>
      <c r="AL19" s="190" t="s">
        <v>904</v>
      </c>
      <c r="AM19" s="190" t="s">
        <v>904</v>
      </c>
      <c r="AN19" s="190" t="s">
        <v>51</v>
      </c>
      <c r="AO19" s="190" t="s">
        <v>52</v>
      </c>
      <c r="AP19" s="190" t="s">
        <v>53</v>
      </c>
      <c r="AQ19" s="190" t="s">
        <v>54</v>
      </c>
      <c r="AR19" s="190" t="s">
        <v>905</v>
      </c>
      <c r="AS19" s="190" t="s">
        <v>905</v>
      </c>
    </row>
    <row r="20" spans="1:45" s="141" customFormat="1" ht="31.5">
      <c r="A20" s="239"/>
      <c r="B20" s="240" t="s">
        <v>170</v>
      </c>
      <c r="C20" s="241" t="s">
        <v>945</v>
      </c>
      <c r="D20" s="241" t="s">
        <v>945</v>
      </c>
      <c r="E20" s="241" t="s">
        <v>945</v>
      </c>
      <c r="F20" s="241" t="s">
        <v>945</v>
      </c>
      <c r="G20" s="241" t="s">
        <v>945</v>
      </c>
      <c r="H20" s="241" t="s">
        <v>945</v>
      </c>
      <c r="I20" s="241" t="s">
        <v>945</v>
      </c>
      <c r="J20" s="241" t="s">
        <v>945</v>
      </c>
      <c r="K20" s="241" t="s">
        <v>945</v>
      </c>
      <c r="L20" s="241" t="s">
        <v>945</v>
      </c>
      <c r="M20" s="241" t="s">
        <v>945</v>
      </c>
      <c r="N20" s="241" t="s">
        <v>945</v>
      </c>
      <c r="O20" s="241" t="s">
        <v>945</v>
      </c>
      <c r="P20" s="241" t="s">
        <v>945</v>
      </c>
      <c r="Q20" s="241" t="s">
        <v>945</v>
      </c>
      <c r="R20" s="241" t="s">
        <v>945</v>
      </c>
      <c r="S20" s="241" t="s">
        <v>945</v>
      </c>
      <c r="T20" s="241" t="s">
        <v>945</v>
      </c>
      <c r="U20" s="241" t="s">
        <v>945</v>
      </c>
      <c r="V20" s="241" t="s">
        <v>945</v>
      </c>
      <c r="W20" s="241" t="s">
        <v>945</v>
      </c>
      <c r="X20" s="241" t="s">
        <v>945</v>
      </c>
      <c r="Y20" s="241" t="s">
        <v>945</v>
      </c>
      <c r="Z20" s="241" t="s">
        <v>945</v>
      </c>
      <c r="AA20" s="241" t="s">
        <v>945</v>
      </c>
      <c r="AB20" s="241">
        <f>AB26</f>
        <v>887</v>
      </c>
      <c r="AC20" s="241">
        <f>AC26</f>
        <v>0</v>
      </c>
      <c r="AD20" s="241">
        <f>AD26</f>
        <v>31</v>
      </c>
      <c r="AE20" s="241">
        <f>AE26</f>
        <v>0</v>
      </c>
      <c r="AF20" s="241" t="str">
        <f>AF26</f>
        <v>нд</v>
      </c>
      <c r="AG20" s="241" t="s">
        <v>945</v>
      </c>
      <c r="AH20" s="241" t="str">
        <f t="shared" ref="AH20:AM20" si="0">AH26</f>
        <v>нд</v>
      </c>
      <c r="AI20" s="241" t="str">
        <f t="shared" si="0"/>
        <v>нд</v>
      </c>
      <c r="AJ20" s="241" t="str">
        <f t="shared" si="0"/>
        <v>нд</v>
      </c>
      <c r="AK20" s="241" t="str">
        <f t="shared" si="0"/>
        <v>нд</v>
      </c>
      <c r="AL20" s="241">
        <f t="shared" si="0"/>
        <v>1</v>
      </c>
      <c r="AM20" s="241">
        <f t="shared" si="0"/>
        <v>0</v>
      </c>
      <c r="AN20" s="241" t="s">
        <v>945</v>
      </c>
      <c r="AO20" s="241" t="s">
        <v>945</v>
      </c>
      <c r="AP20" s="241" t="s">
        <v>945</v>
      </c>
      <c r="AQ20" s="241" t="s">
        <v>945</v>
      </c>
      <c r="AR20" s="241" t="s">
        <v>945</v>
      </c>
      <c r="AS20" s="241" t="s">
        <v>945</v>
      </c>
    </row>
    <row r="21" spans="1:45" s="141" customFormat="1" ht="31.5" hidden="1">
      <c r="A21" s="239" t="s">
        <v>946</v>
      </c>
      <c r="B21" s="240" t="s">
        <v>947</v>
      </c>
      <c r="C21" s="241" t="s">
        <v>945</v>
      </c>
      <c r="D21" s="241" t="s">
        <v>945</v>
      </c>
      <c r="E21" s="241" t="s">
        <v>945</v>
      </c>
      <c r="F21" s="241" t="s">
        <v>945</v>
      </c>
      <c r="G21" s="241" t="s">
        <v>945</v>
      </c>
      <c r="H21" s="241" t="s">
        <v>945</v>
      </c>
      <c r="I21" s="241" t="s">
        <v>945</v>
      </c>
      <c r="J21" s="241" t="s">
        <v>945</v>
      </c>
      <c r="K21" s="241" t="s">
        <v>945</v>
      </c>
      <c r="L21" s="241" t="s">
        <v>945</v>
      </c>
      <c r="M21" s="241" t="s">
        <v>945</v>
      </c>
      <c r="N21" s="241" t="s">
        <v>945</v>
      </c>
      <c r="O21" s="241" t="s">
        <v>945</v>
      </c>
      <c r="P21" s="241" t="s">
        <v>945</v>
      </c>
      <c r="Q21" s="241" t="s">
        <v>945</v>
      </c>
      <c r="R21" s="241" t="s">
        <v>945</v>
      </c>
      <c r="S21" s="241" t="s">
        <v>945</v>
      </c>
      <c r="T21" s="241" t="s">
        <v>945</v>
      </c>
      <c r="U21" s="241" t="s">
        <v>945</v>
      </c>
      <c r="V21" s="241" t="s">
        <v>945</v>
      </c>
      <c r="W21" s="241" t="s">
        <v>945</v>
      </c>
      <c r="X21" s="241" t="s">
        <v>945</v>
      </c>
      <c r="Y21" s="241" t="s">
        <v>945</v>
      </c>
      <c r="Z21" s="241" t="s">
        <v>945</v>
      </c>
      <c r="AA21" s="241" t="s">
        <v>945</v>
      </c>
      <c r="AB21" s="241" t="s">
        <v>945</v>
      </c>
      <c r="AC21" s="241" t="s">
        <v>945</v>
      </c>
      <c r="AD21" s="241" t="s">
        <v>945</v>
      </c>
      <c r="AE21" s="241" t="s">
        <v>945</v>
      </c>
      <c r="AF21" s="241" t="s">
        <v>945</v>
      </c>
      <c r="AG21" s="241" t="s">
        <v>945</v>
      </c>
      <c r="AH21" s="241" t="s">
        <v>945</v>
      </c>
      <c r="AI21" s="241" t="s">
        <v>945</v>
      </c>
      <c r="AJ21" s="241" t="s">
        <v>945</v>
      </c>
      <c r="AK21" s="241" t="s">
        <v>945</v>
      </c>
      <c r="AL21" s="241" t="s">
        <v>945</v>
      </c>
      <c r="AM21" s="241" t="s">
        <v>945</v>
      </c>
      <c r="AN21" s="241" t="s">
        <v>945</v>
      </c>
      <c r="AO21" s="241" t="s">
        <v>945</v>
      </c>
      <c r="AP21" s="241" t="s">
        <v>945</v>
      </c>
      <c r="AQ21" s="241" t="s">
        <v>945</v>
      </c>
      <c r="AR21" s="241" t="s">
        <v>945</v>
      </c>
      <c r="AS21" s="241" t="s">
        <v>945</v>
      </c>
    </row>
    <row r="22" spans="1:45" s="141" customFormat="1" ht="47.25" hidden="1">
      <c r="A22" s="239" t="s">
        <v>948</v>
      </c>
      <c r="B22" s="240" t="s">
        <v>949</v>
      </c>
      <c r="C22" s="241" t="s">
        <v>945</v>
      </c>
      <c r="D22" s="241" t="s">
        <v>945</v>
      </c>
      <c r="E22" s="241" t="s">
        <v>945</v>
      </c>
      <c r="F22" s="241" t="s">
        <v>945</v>
      </c>
      <c r="G22" s="241" t="s">
        <v>945</v>
      </c>
      <c r="H22" s="241" t="s">
        <v>945</v>
      </c>
      <c r="I22" s="241" t="s">
        <v>945</v>
      </c>
      <c r="J22" s="241" t="s">
        <v>945</v>
      </c>
      <c r="K22" s="241" t="s">
        <v>945</v>
      </c>
      <c r="L22" s="241" t="s">
        <v>945</v>
      </c>
      <c r="M22" s="241" t="s">
        <v>945</v>
      </c>
      <c r="N22" s="241" t="s">
        <v>945</v>
      </c>
      <c r="O22" s="241" t="s">
        <v>945</v>
      </c>
      <c r="P22" s="241" t="s">
        <v>945</v>
      </c>
      <c r="Q22" s="241" t="s">
        <v>945</v>
      </c>
      <c r="R22" s="241" t="s">
        <v>945</v>
      </c>
      <c r="S22" s="241" t="s">
        <v>945</v>
      </c>
      <c r="T22" s="241" t="s">
        <v>945</v>
      </c>
      <c r="U22" s="241" t="s">
        <v>945</v>
      </c>
      <c r="V22" s="241" t="s">
        <v>945</v>
      </c>
      <c r="W22" s="241" t="s">
        <v>945</v>
      </c>
      <c r="X22" s="241" t="s">
        <v>945</v>
      </c>
      <c r="Y22" s="241" t="s">
        <v>945</v>
      </c>
      <c r="Z22" s="241" t="s">
        <v>945</v>
      </c>
      <c r="AA22" s="241" t="s">
        <v>945</v>
      </c>
      <c r="AB22" s="241" t="s">
        <v>945</v>
      </c>
      <c r="AC22" s="241" t="s">
        <v>945</v>
      </c>
      <c r="AD22" s="241" t="s">
        <v>945</v>
      </c>
      <c r="AE22" s="241" t="s">
        <v>945</v>
      </c>
      <c r="AF22" s="241" t="s">
        <v>945</v>
      </c>
      <c r="AG22" s="241" t="s">
        <v>945</v>
      </c>
      <c r="AH22" s="241" t="s">
        <v>945</v>
      </c>
      <c r="AI22" s="241" t="s">
        <v>945</v>
      </c>
      <c r="AJ22" s="241" t="s">
        <v>945</v>
      </c>
      <c r="AK22" s="241" t="s">
        <v>945</v>
      </c>
      <c r="AL22" s="241" t="s">
        <v>945</v>
      </c>
      <c r="AM22" s="241" t="s">
        <v>945</v>
      </c>
      <c r="AN22" s="241" t="s">
        <v>945</v>
      </c>
      <c r="AO22" s="241" t="s">
        <v>945</v>
      </c>
      <c r="AP22" s="241" t="s">
        <v>945</v>
      </c>
      <c r="AQ22" s="241" t="s">
        <v>945</v>
      </c>
      <c r="AR22" s="241" t="s">
        <v>945</v>
      </c>
      <c r="AS22" s="241" t="s">
        <v>945</v>
      </c>
    </row>
    <row r="23" spans="1:45" s="141" customFormat="1" ht="94.5" hidden="1">
      <c r="A23" s="239" t="s">
        <v>950</v>
      </c>
      <c r="B23" s="240" t="s">
        <v>951</v>
      </c>
      <c r="C23" s="241" t="s">
        <v>945</v>
      </c>
      <c r="D23" s="241" t="s">
        <v>945</v>
      </c>
      <c r="E23" s="241" t="s">
        <v>945</v>
      </c>
      <c r="F23" s="241" t="s">
        <v>945</v>
      </c>
      <c r="G23" s="241" t="s">
        <v>945</v>
      </c>
      <c r="H23" s="241" t="s">
        <v>945</v>
      </c>
      <c r="I23" s="241" t="s">
        <v>945</v>
      </c>
      <c r="J23" s="241" t="s">
        <v>945</v>
      </c>
      <c r="K23" s="241" t="s">
        <v>945</v>
      </c>
      <c r="L23" s="241" t="s">
        <v>945</v>
      </c>
      <c r="M23" s="241" t="s">
        <v>945</v>
      </c>
      <c r="N23" s="241" t="s">
        <v>945</v>
      </c>
      <c r="O23" s="241" t="s">
        <v>945</v>
      </c>
      <c r="P23" s="241" t="s">
        <v>945</v>
      </c>
      <c r="Q23" s="241" t="s">
        <v>945</v>
      </c>
      <c r="R23" s="241" t="s">
        <v>945</v>
      </c>
      <c r="S23" s="241" t="s">
        <v>945</v>
      </c>
      <c r="T23" s="241" t="s">
        <v>945</v>
      </c>
      <c r="U23" s="241" t="s">
        <v>945</v>
      </c>
      <c r="V23" s="241" t="s">
        <v>945</v>
      </c>
      <c r="W23" s="241" t="s">
        <v>945</v>
      </c>
      <c r="X23" s="241" t="s">
        <v>945</v>
      </c>
      <c r="Y23" s="241" t="s">
        <v>945</v>
      </c>
      <c r="Z23" s="241" t="s">
        <v>945</v>
      </c>
      <c r="AA23" s="241" t="s">
        <v>945</v>
      </c>
      <c r="AB23" s="241" t="s">
        <v>945</v>
      </c>
      <c r="AC23" s="241" t="s">
        <v>945</v>
      </c>
      <c r="AD23" s="241" t="s">
        <v>945</v>
      </c>
      <c r="AE23" s="241" t="s">
        <v>945</v>
      </c>
      <c r="AF23" s="241" t="s">
        <v>945</v>
      </c>
      <c r="AG23" s="241" t="s">
        <v>945</v>
      </c>
      <c r="AH23" s="241" t="s">
        <v>945</v>
      </c>
      <c r="AI23" s="241" t="s">
        <v>945</v>
      </c>
      <c r="AJ23" s="241" t="s">
        <v>945</v>
      </c>
      <c r="AK23" s="241" t="s">
        <v>945</v>
      </c>
      <c r="AL23" s="241" t="s">
        <v>945</v>
      </c>
      <c r="AM23" s="241" t="s">
        <v>945</v>
      </c>
      <c r="AN23" s="241" t="s">
        <v>945</v>
      </c>
      <c r="AO23" s="241" t="s">
        <v>945</v>
      </c>
      <c r="AP23" s="241" t="s">
        <v>945</v>
      </c>
      <c r="AQ23" s="241" t="s">
        <v>945</v>
      </c>
      <c r="AR23" s="241" t="s">
        <v>945</v>
      </c>
      <c r="AS23" s="241" t="s">
        <v>945</v>
      </c>
    </row>
    <row r="24" spans="1:45" s="141" customFormat="1" ht="47.25" hidden="1">
      <c r="A24" s="239" t="s">
        <v>952</v>
      </c>
      <c r="B24" s="240" t="s">
        <v>953</v>
      </c>
      <c r="C24" s="241" t="s">
        <v>945</v>
      </c>
      <c r="D24" s="241" t="s">
        <v>945</v>
      </c>
      <c r="E24" s="241" t="s">
        <v>945</v>
      </c>
      <c r="F24" s="241" t="s">
        <v>945</v>
      </c>
      <c r="G24" s="241" t="s">
        <v>945</v>
      </c>
      <c r="H24" s="241" t="s">
        <v>945</v>
      </c>
      <c r="I24" s="241" t="s">
        <v>945</v>
      </c>
      <c r="J24" s="241" t="s">
        <v>945</v>
      </c>
      <c r="K24" s="241" t="s">
        <v>945</v>
      </c>
      <c r="L24" s="241" t="s">
        <v>945</v>
      </c>
      <c r="M24" s="241" t="s">
        <v>945</v>
      </c>
      <c r="N24" s="241" t="s">
        <v>945</v>
      </c>
      <c r="O24" s="241" t="s">
        <v>945</v>
      </c>
      <c r="P24" s="241" t="s">
        <v>945</v>
      </c>
      <c r="Q24" s="241" t="s">
        <v>945</v>
      </c>
      <c r="R24" s="241" t="s">
        <v>945</v>
      </c>
      <c r="S24" s="241" t="s">
        <v>945</v>
      </c>
      <c r="T24" s="241" t="s">
        <v>945</v>
      </c>
      <c r="U24" s="241" t="s">
        <v>945</v>
      </c>
      <c r="V24" s="241" t="s">
        <v>945</v>
      </c>
      <c r="W24" s="241" t="s">
        <v>945</v>
      </c>
      <c r="X24" s="241" t="s">
        <v>945</v>
      </c>
      <c r="Y24" s="241" t="s">
        <v>945</v>
      </c>
      <c r="Z24" s="241" t="s">
        <v>945</v>
      </c>
      <c r="AA24" s="241" t="s">
        <v>945</v>
      </c>
      <c r="AB24" s="241" t="s">
        <v>945</v>
      </c>
      <c r="AC24" s="241" t="s">
        <v>945</v>
      </c>
      <c r="AD24" s="241" t="s">
        <v>945</v>
      </c>
      <c r="AE24" s="241" t="s">
        <v>945</v>
      </c>
      <c r="AF24" s="241" t="s">
        <v>945</v>
      </c>
      <c r="AG24" s="241" t="s">
        <v>945</v>
      </c>
      <c r="AH24" s="241" t="s">
        <v>945</v>
      </c>
      <c r="AI24" s="241" t="s">
        <v>945</v>
      </c>
      <c r="AJ24" s="241" t="s">
        <v>945</v>
      </c>
      <c r="AK24" s="241" t="s">
        <v>945</v>
      </c>
      <c r="AL24" s="241" t="s">
        <v>945</v>
      </c>
      <c r="AM24" s="241" t="s">
        <v>945</v>
      </c>
      <c r="AN24" s="241" t="s">
        <v>945</v>
      </c>
      <c r="AO24" s="241" t="s">
        <v>945</v>
      </c>
      <c r="AP24" s="241" t="s">
        <v>945</v>
      </c>
      <c r="AQ24" s="241" t="s">
        <v>945</v>
      </c>
      <c r="AR24" s="241" t="s">
        <v>945</v>
      </c>
      <c r="AS24" s="241" t="s">
        <v>945</v>
      </c>
    </row>
    <row r="25" spans="1:45" s="141" customFormat="1" ht="47.25" hidden="1">
      <c r="A25" s="239" t="s">
        <v>954</v>
      </c>
      <c r="B25" s="240" t="s">
        <v>955</v>
      </c>
      <c r="C25" s="241" t="s">
        <v>945</v>
      </c>
      <c r="D25" s="241" t="s">
        <v>945</v>
      </c>
      <c r="E25" s="241" t="s">
        <v>945</v>
      </c>
      <c r="F25" s="241" t="s">
        <v>945</v>
      </c>
      <c r="G25" s="241" t="s">
        <v>945</v>
      </c>
      <c r="H25" s="241" t="s">
        <v>945</v>
      </c>
      <c r="I25" s="241" t="s">
        <v>945</v>
      </c>
      <c r="J25" s="241" t="s">
        <v>945</v>
      </c>
      <c r="K25" s="241" t="s">
        <v>945</v>
      </c>
      <c r="L25" s="241" t="s">
        <v>945</v>
      </c>
      <c r="M25" s="241" t="s">
        <v>945</v>
      </c>
      <c r="N25" s="241" t="s">
        <v>945</v>
      </c>
      <c r="O25" s="241" t="s">
        <v>945</v>
      </c>
      <c r="P25" s="241" t="s">
        <v>945</v>
      </c>
      <c r="Q25" s="241" t="s">
        <v>945</v>
      </c>
      <c r="R25" s="241" t="s">
        <v>945</v>
      </c>
      <c r="S25" s="241" t="s">
        <v>945</v>
      </c>
      <c r="T25" s="241" t="s">
        <v>945</v>
      </c>
      <c r="U25" s="241" t="s">
        <v>945</v>
      </c>
      <c r="V25" s="241" t="s">
        <v>945</v>
      </c>
      <c r="W25" s="241" t="s">
        <v>945</v>
      </c>
      <c r="X25" s="241" t="s">
        <v>945</v>
      </c>
      <c r="Y25" s="241" t="s">
        <v>945</v>
      </c>
      <c r="Z25" s="241" t="s">
        <v>945</v>
      </c>
      <c r="AA25" s="241" t="s">
        <v>945</v>
      </c>
      <c r="AB25" s="241" t="s">
        <v>945</v>
      </c>
      <c r="AC25" s="241" t="s">
        <v>945</v>
      </c>
      <c r="AD25" s="241" t="s">
        <v>945</v>
      </c>
      <c r="AE25" s="241" t="s">
        <v>945</v>
      </c>
      <c r="AF25" s="241" t="s">
        <v>945</v>
      </c>
      <c r="AG25" s="241" t="s">
        <v>945</v>
      </c>
      <c r="AH25" s="241" t="s">
        <v>945</v>
      </c>
      <c r="AI25" s="241" t="s">
        <v>945</v>
      </c>
      <c r="AJ25" s="241" t="s">
        <v>945</v>
      </c>
      <c r="AK25" s="241" t="s">
        <v>945</v>
      </c>
      <c r="AL25" s="241" t="s">
        <v>945</v>
      </c>
      <c r="AM25" s="241" t="s">
        <v>945</v>
      </c>
      <c r="AN25" s="241" t="s">
        <v>945</v>
      </c>
      <c r="AO25" s="241" t="s">
        <v>945</v>
      </c>
      <c r="AP25" s="241" t="s">
        <v>945</v>
      </c>
      <c r="AQ25" s="241" t="s">
        <v>945</v>
      </c>
      <c r="AR25" s="241" t="s">
        <v>945</v>
      </c>
      <c r="AS25" s="241" t="s">
        <v>945</v>
      </c>
    </row>
    <row r="26" spans="1:45" s="141" customFormat="1" ht="31.5">
      <c r="A26" s="239" t="s">
        <v>956</v>
      </c>
      <c r="B26" s="242" t="s">
        <v>957</v>
      </c>
      <c r="C26" s="241" t="s">
        <v>945</v>
      </c>
      <c r="D26" s="241" t="s">
        <v>945</v>
      </c>
      <c r="E26" s="241" t="s">
        <v>945</v>
      </c>
      <c r="F26" s="241" t="s">
        <v>945</v>
      </c>
      <c r="G26" s="241" t="s">
        <v>945</v>
      </c>
      <c r="H26" s="241" t="s">
        <v>945</v>
      </c>
      <c r="I26" s="241" t="s">
        <v>945</v>
      </c>
      <c r="J26" s="241" t="s">
        <v>945</v>
      </c>
      <c r="K26" s="241" t="s">
        <v>945</v>
      </c>
      <c r="L26" s="241" t="s">
        <v>945</v>
      </c>
      <c r="M26" s="241" t="s">
        <v>945</v>
      </c>
      <c r="N26" s="241" t="s">
        <v>945</v>
      </c>
      <c r="O26" s="241" t="s">
        <v>945</v>
      </c>
      <c r="P26" s="241" t="s">
        <v>945</v>
      </c>
      <c r="Q26" s="241" t="s">
        <v>945</v>
      </c>
      <c r="R26" s="241" t="s">
        <v>945</v>
      </c>
      <c r="S26" s="241" t="s">
        <v>945</v>
      </c>
      <c r="T26" s="241" t="s">
        <v>945</v>
      </c>
      <c r="U26" s="241" t="s">
        <v>945</v>
      </c>
      <c r="V26" s="241" t="s">
        <v>945</v>
      </c>
      <c r="W26" s="241" t="s">
        <v>945</v>
      </c>
      <c r="X26" s="241" t="s">
        <v>945</v>
      </c>
      <c r="Y26" s="241" t="s">
        <v>945</v>
      </c>
      <c r="Z26" s="241" t="s">
        <v>945</v>
      </c>
      <c r="AA26" s="241" t="s">
        <v>945</v>
      </c>
      <c r="AB26" s="241">
        <f>AB45</f>
        <v>887</v>
      </c>
      <c r="AC26" s="241">
        <f>AC45</f>
        <v>0</v>
      </c>
      <c r="AD26" s="241">
        <f>AD45</f>
        <v>31</v>
      </c>
      <c r="AE26" s="241">
        <f>AE45</f>
        <v>0</v>
      </c>
      <c r="AF26" s="241" t="str">
        <f>AF45</f>
        <v>нд</v>
      </c>
      <c r="AG26" s="241" t="s">
        <v>945</v>
      </c>
      <c r="AH26" s="241" t="str">
        <f t="shared" ref="AH26:AM26" si="1">AH45</f>
        <v>нд</v>
      </c>
      <c r="AI26" s="241" t="str">
        <f t="shared" si="1"/>
        <v>нд</v>
      </c>
      <c r="AJ26" s="241" t="str">
        <f t="shared" si="1"/>
        <v>нд</v>
      </c>
      <c r="AK26" s="241" t="str">
        <f t="shared" si="1"/>
        <v>нд</v>
      </c>
      <c r="AL26" s="241">
        <f t="shared" si="1"/>
        <v>1</v>
      </c>
      <c r="AM26" s="241">
        <f t="shared" si="1"/>
        <v>0</v>
      </c>
      <c r="AN26" s="241" t="s">
        <v>945</v>
      </c>
      <c r="AO26" s="241" t="s">
        <v>945</v>
      </c>
      <c r="AP26" s="241" t="s">
        <v>945</v>
      </c>
      <c r="AQ26" s="241" t="s">
        <v>945</v>
      </c>
      <c r="AR26" s="241" t="s">
        <v>945</v>
      </c>
      <c r="AS26" s="241" t="s">
        <v>945</v>
      </c>
    </row>
    <row r="27" spans="1:45" s="141" customFormat="1" ht="15.75">
      <c r="A27" s="239" t="s">
        <v>958</v>
      </c>
      <c r="B27" s="240" t="s">
        <v>959</v>
      </c>
      <c r="C27" s="241" t="s">
        <v>945</v>
      </c>
      <c r="D27" s="241" t="s">
        <v>945</v>
      </c>
      <c r="E27" s="241" t="s">
        <v>945</v>
      </c>
      <c r="F27" s="241" t="s">
        <v>945</v>
      </c>
      <c r="G27" s="241" t="s">
        <v>945</v>
      </c>
      <c r="H27" s="241" t="s">
        <v>945</v>
      </c>
      <c r="I27" s="241" t="s">
        <v>945</v>
      </c>
      <c r="J27" s="241" t="s">
        <v>945</v>
      </c>
      <c r="K27" s="241" t="s">
        <v>945</v>
      </c>
      <c r="L27" s="241" t="s">
        <v>945</v>
      </c>
      <c r="M27" s="241" t="s">
        <v>945</v>
      </c>
      <c r="N27" s="241" t="s">
        <v>945</v>
      </c>
      <c r="O27" s="241" t="s">
        <v>945</v>
      </c>
      <c r="P27" s="241" t="s">
        <v>945</v>
      </c>
      <c r="Q27" s="241" t="s">
        <v>945</v>
      </c>
      <c r="R27" s="241" t="s">
        <v>945</v>
      </c>
      <c r="S27" s="241" t="s">
        <v>945</v>
      </c>
      <c r="T27" s="241" t="s">
        <v>945</v>
      </c>
      <c r="U27" s="241" t="s">
        <v>945</v>
      </c>
      <c r="V27" s="241" t="s">
        <v>945</v>
      </c>
      <c r="W27" s="241" t="s">
        <v>945</v>
      </c>
      <c r="X27" s="241" t="s">
        <v>945</v>
      </c>
      <c r="Y27" s="241" t="s">
        <v>945</v>
      </c>
      <c r="Z27" s="241" t="s">
        <v>945</v>
      </c>
      <c r="AA27" s="241" t="s">
        <v>945</v>
      </c>
      <c r="AB27" s="241" t="s">
        <v>945</v>
      </c>
      <c r="AC27" s="241" t="s">
        <v>945</v>
      </c>
      <c r="AD27" s="241" t="s">
        <v>945</v>
      </c>
      <c r="AE27" s="241" t="s">
        <v>945</v>
      </c>
      <c r="AF27" s="241" t="s">
        <v>945</v>
      </c>
      <c r="AG27" s="241" t="s">
        <v>945</v>
      </c>
      <c r="AH27" s="241" t="s">
        <v>945</v>
      </c>
      <c r="AI27" s="241" t="s">
        <v>945</v>
      </c>
      <c r="AJ27" s="241" t="s">
        <v>945</v>
      </c>
      <c r="AK27" s="241" t="s">
        <v>945</v>
      </c>
      <c r="AL27" s="241" t="s">
        <v>945</v>
      </c>
      <c r="AM27" s="241" t="s">
        <v>945</v>
      </c>
      <c r="AN27" s="241" t="s">
        <v>945</v>
      </c>
      <c r="AO27" s="241" t="s">
        <v>945</v>
      </c>
      <c r="AP27" s="241" t="s">
        <v>945</v>
      </c>
      <c r="AQ27" s="241" t="s">
        <v>945</v>
      </c>
      <c r="AR27" s="241" t="s">
        <v>945</v>
      </c>
      <c r="AS27" s="241" t="s">
        <v>945</v>
      </c>
    </row>
    <row r="28" spans="1:45" s="141" customFormat="1" ht="31.5" hidden="1">
      <c r="A28" s="239" t="s">
        <v>175</v>
      </c>
      <c r="B28" s="240" t="s">
        <v>960</v>
      </c>
      <c r="C28" s="241" t="s">
        <v>945</v>
      </c>
      <c r="D28" s="241" t="s">
        <v>945</v>
      </c>
      <c r="E28" s="241" t="s">
        <v>945</v>
      </c>
      <c r="F28" s="241" t="s">
        <v>945</v>
      </c>
      <c r="G28" s="241" t="s">
        <v>945</v>
      </c>
      <c r="H28" s="241" t="s">
        <v>945</v>
      </c>
      <c r="I28" s="241" t="s">
        <v>945</v>
      </c>
      <c r="J28" s="241" t="s">
        <v>945</v>
      </c>
      <c r="K28" s="241" t="s">
        <v>945</v>
      </c>
      <c r="L28" s="241" t="s">
        <v>945</v>
      </c>
      <c r="M28" s="241" t="s">
        <v>945</v>
      </c>
      <c r="N28" s="241" t="s">
        <v>945</v>
      </c>
      <c r="O28" s="241" t="s">
        <v>945</v>
      </c>
      <c r="P28" s="241" t="s">
        <v>945</v>
      </c>
      <c r="Q28" s="241" t="s">
        <v>945</v>
      </c>
      <c r="R28" s="241" t="s">
        <v>945</v>
      </c>
      <c r="S28" s="241" t="s">
        <v>945</v>
      </c>
      <c r="T28" s="241" t="s">
        <v>945</v>
      </c>
      <c r="U28" s="241" t="s">
        <v>945</v>
      </c>
      <c r="V28" s="241" t="s">
        <v>945</v>
      </c>
      <c r="W28" s="241" t="s">
        <v>945</v>
      </c>
      <c r="X28" s="241" t="s">
        <v>945</v>
      </c>
      <c r="Y28" s="241" t="s">
        <v>945</v>
      </c>
      <c r="Z28" s="241" t="s">
        <v>945</v>
      </c>
      <c r="AA28" s="241" t="s">
        <v>945</v>
      </c>
      <c r="AB28" s="241" t="s">
        <v>945</v>
      </c>
      <c r="AC28" s="241" t="s">
        <v>945</v>
      </c>
      <c r="AD28" s="241" t="s">
        <v>945</v>
      </c>
      <c r="AE28" s="241" t="s">
        <v>945</v>
      </c>
      <c r="AF28" s="241" t="s">
        <v>945</v>
      </c>
      <c r="AG28" s="241" t="s">
        <v>945</v>
      </c>
      <c r="AH28" s="241" t="s">
        <v>945</v>
      </c>
      <c r="AI28" s="241" t="s">
        <v>945</v>
      </c>
      <c r="AJ28" s="241" t="s">
        <v>945</v>
      </c>
      <c r="AK28" s="241" t="s">
        <v>945</v>
      </c>
      <c r="AL28" s="241" t="s">
        <v>945</v>
      </c>
      <c r="AM28" s="241" t="s">
        <v>945</v>
      </c>
      <c r="AN28" s="241" t="s">
        <v>945</v>
      </c>
      <c r="AO28" s="241" t="s">
        <v>945</v>
      </c>
      <c r="AP28" s="241" t="s">
        <v>945</v>
      </c>
      <c r="AQ28" s="241" t="s">
        <v>945</v>
      </c>
      <c r="AR28" s="241" t="s">
        <v>945</v>
      </c>
      <c r="AS28" s="241" t="s">
        <v>945</v>
      </c>
    </row>
    <row r="29" spans="1:45" s="141" customFormat="1" ht="47.25" hidden="1">
      <c r="A29" s="239" t="s">
        <v>177</v>
      </c>
      <c r="B29" s="240" t="s">
        <v>961</v>
      </c>
      <c r="C29" s="241" t="s">
        <v>945</v>
      </c>
      <c r="D29" s="241" t="s">
        <v>945</v>
      </c>
      <c r="E29" s="241" t="s">
        <v>945</v>
      </c>
      <c r="F29" s="241" t="s">
        <v>945</v>
      </c>
      <c r="G29" s="241" t="s">
        <v>945</v>
      </c>
      <c r="H29" s="241" t="s">
        <v>945</v>
      </c>
      <c r="I29" s="241" t="s">
        <v>945</v>
      </c>
      <c r="J29" s="241" t="s">
        <v>945</v>
      </c>
      <c r="K29" s="241" t="s">
        <v>945</v>
      </c>
      <c r="L29" s="241" t="s">
        <v>945</v>
      </c>
      <c r="M29" s="241" t="s">
        <v>945</v>
      </c>
      <c r="N29" s="241" t="s">
        <v>945</v>
      </c>
      <c r="O29" s="241" t="s">
        <v>945</v>
      </c>
      <c r="P29" s="241" t="s">
        <v>945</v>
      </c>
      <c r="Q29" s="241" t="s">
        <v>945</v>
      </c>
      <c r="R29" s="241" t="s">
        <v>945</v>
      </c>
      <c r="S29" s="241" t="s">
        <v>945</v>
      </c>
      <c r="T29" s="241" t="s">
        <v>945</v>
      </c>
      <c r="U29" s="241" t="s">
        <v>945</v>
      </c>
      <c r="V29" s="241" t="s">
        <v>945</v>
      </c>
      <c r="W29" s="241" t="s">
        <v>945</v>
      </c>
      <c r="X29" s="241" t="s">
        <v>945</v>
      </c>
      <c r="Y29" s="241" t="s">
        <v>945</v>
      </c>
      <c r="Z29" s="241" t="s">
        <v>945</v>
      </c>
      <c r="AA29" s="241" t="s">
        <v>945</v>
      </c>
      <c r="AB29" s="241" t="s">
        <v>945</v>
      </c>
      <c r="AC29" s="241" t="s">
        <v>945</v>
      </c>
      <c r="AD29" s="241" t="s">
        <v>945</v>
      </c>
      <c r="AE29" s="241" t="s">
        <v>945</v>
      </c>
      <c r="AF29" s="241" t="s">
        <v>945</v>
      </c>
      <c r="AG29" s="241" t="s">
        <v>945</v>
      </c>
      <c r="AH29" s="241" t="s">
        <v>945</v>
      </c>
      <c r="AI29" s="241" t="s">
        <v>945</v>
      </c>
      <c r="AJ29" s="241" t="s">
        <v>945</v>
      </c>
      <c r="AK29" s="241" t="s">
        <v>945</v>
      </c>
      <c r="AL29" s="241" t="s">
        <v>945</v>
      </c>
      <c r="AM29" s="241" t="s">
        <v>945</v>
      </c>
      <c r="AN29" s="241" t="s">
        <v>945</v>
      </c>
      <c r="AO29" s="241" t="s">
        <v>945</v>
      </c>
      <c r="AP29" s="241" t="s">
        <v>945</v>
      </c>
      <c r="AQ29" s="241" t="s">
        <v>945</v>
      </c>
      <c r="AR29" s="241" t="s">
        <v>945</v>
      </c>
      <c r="AS29" s="241" t="s">
        <v>945</v>
      </c>
    </row>
    <row r="30" spans="1:45" s="141" customFormat="1" ht="47.25" hidden="1">
      <c r="A30" s="239" t="s">
        <v>190</v>
      </c>
      <c r="B30" s="240" t="s">
        <v>962</v>
      </c>
      <c r="C30" s="241" t="s">
        <v>945</v>
      </c>
      <c r="D30" s="241" t="s">
        <v>945</v>
      </c>
      <c r="E30" s="241" t="s">
        <v>945</v>
      </c>
      <c r="F30" s="241" t="s">
        <v>945</v>
      </c>
      <c r="G30" s="241" t="s">
        <v>945</v>
      </c>
      <c r="H30" s="241" t="s">
        <v>945</v>
      </c>
      <c r="I30" s="241" t="s">
        <v>945</v>
      </c>
      <c r="J30" s="241" t="s">
        <v>945</v>
      </c>
      <c r="K30" s="241" t="s">
        <v>945</v>
      </c>
      <c r="L30" s="241" t="s">
        <v>945</v>
      </c>
      <c r="M30" s="241" t="s">
        <v>945</v>
      </c>
      <c r="N30" s="241" t="s">
        <v>945</v>
      </c>
      <c r="O30" s="241" t="s">
        <v>945</v>
      </c>
      <c r="P30" s="241" t="s">
        <v>945</v>
      </c>
      <c r="Q30" s="241" t="s">
        <v>945</v>
      </c>
      <c r="R30" s="241" t="s">
        <v>945</v>
      </c>
      <c r="S30" s="241" t="s">
        <v>945</v>
      </c>
      <c r="T30" s="241" t="s">
        <v>945</v>
      </c>
      <c r="U30" s="241" t="s">
        <v>945</v>
      </c>
      <c r="V30" s="241" t="s">
        <v>945</v>
      </c>
      <c r="W30" s="241" t="s">
        <v>945</v>
      </c>
      <c r="X30" s="241" t="s">
        <v>945</v>
      </c>
      <c r="Y30" s="241" t="s">
        <v>945</v>
      </c>
      <c r="Z30" s="241" t="s">
        <v>945</v>
      </c>
      <c r="AA30" s="241" t="s">
        <v>945</v>
      </c>
      <c r="AB30" s="241" t="s">
        <v>945</v>
      </c>
      <c r="AC30" s="241" t="s">
        <v>945</v>
      </c>
      <c r="AD30" s="241" t="s">
        <v>945</v>
      </c>
      <c r="AE30" s="241" t="s">
        <v>945</v>
      </c>
      <c r="AF30" s="241" t="s">
        <v>945</v>
      </c>
      <c r="AG30" s="241" t="s">
        <v>945</v>
      </c>
      <c r="AH30" s="241" t="s">
        <v>945</v>
      </c>
      <c r="AI30" s="241" t="s">
        <v>945</v>
      </c>
      <c r="AJ30" s="241" t="s">
        <v>945</v>
      </c>
      <c r="AK30" s="241" t="s">
        <v>945</v>
      </c>
      <c r="AL30" s="241" t="s">
        <v>945</v>
      </c>
      <c r="AM30" s="241" t="s">
        <v>945</v>
      </c>
      <c r="AN30" s="241" t="s">
        <v>945</v>
      </c>
      <c r="AO30" s="241" t="s">
        <v>945</v>
      </c>
      <c r="AP30" s="241" t="s">
        <v>945</v>
      </c>
      <c r="AQ30" s="241" t="s">
        <v>945</v>
      </c>
      <c r="AR30" s="241" t="s">
        <v>945</v>
      </c>
      <c r="AS30" s="241" t="s">
        <v>945</v>
      </c>
    </row>
    <row r="31" spans="1:45" s="141" customFormat="1" ht="63" hidden="1">
      <c r="A31" s="239" t="s">
        <v>191</v>
      </c>
      <c r="B31" s="240" t="s">
        <v>963</v>
      </c>
      <c r="C31" s="241" t="s">
        <v>945</v>
      </c>
      <c r="D31" s="241" t="s">
        <v>945</v>
      </c>
      <c r="E31" s="241" t="s">
        <v>945</v>
      </c>
      <c r="F31" s="241" t="s">
        <v>945</v>
      </c>
      <c r="G31" s="241" t="s">
        <v>945</v>
      </c>
      <c r="H31" s="241" t="s">
        <v>945</v>
      </c>
      <c r="I31" s="241" t="s">
        <v>945</v>
      </c>
      <c r="J31" s="241" t="s">
        <v>945</v>
      </c>
      <c r="K31" s="241" t="s">
        <v>945</v>
      </c>
      <c r="L31" s="241" t="s">
        <v>945</v>
      </c>
      <c r="M31" s="241" t="s">
        <v>945</v>
      </c>
      <c r="N31" s="241" t="s">
        <v>945</v>
      </c>
      <c r="O31" s="241" t="s">
        <v>945</v>
      </c>
      <c r="P31" s="241" t="s">
        <v>945</v>
      </c>
      <c r="Q31" s="241" t="s">
        <v>945</v>
      </c>
      <c r="R31" s="241" t="s">
        <v>945</v>
      </c>
      <c r="S31" s="241" t="s">
        <v>945</v>
      </c>
      <c r="T31" s="241" t="s">
        <v>945</v>
      </c>
      <c r="U31" s="241" t="s">
        <v>945</v>
      </c>
      <c r="V31" s="241" t="s">
        <v>945</v>
      </c>
      <c r="W31" s="241" t="s">
        <v>945</v>
      </c>
      <c r="X31" s="241" t="s">
        <v>945</v>
      </c>
      <c r="Y31" s="241" t="s">
        <v>945</v>
      </c>
      <c r="Z31" s="241" t="s">
        <v>945</v>
      </c>
      <c r="AA31" s="241" t="s">
        <v>945</v>
      </c>
      <c r="AB31" s="241" t="s">
        <v>945</v>
      </c>
      <c r="AC31" s="241" t="s">
        <v>945</v>
      </c>
      <c r="AD31" s="241" t="s">
        <v>945</v>
      </c>
      <c r="AE31" s="241" t="s">
        <v>945</v>
      </c>
      <c r="AF31" s="241" t="s">
        <v>945</v>
      </c>
      <c r="AG31" s="241" t="s">
        <v>945</v>
      </c>
      <c r="AH31" s="241" t="s">
        <v>945</v>
      </c>
      <c r="AI31" s="241" t="s">
        <v>945</v>
      </c>
      <c r="AJ31" s="241" t="s">
        <v>945</v>
      </c>
      <c r="AK31" s="241" t="s">
        <v>945</v>
      </c>
      <c r="AL31" s="241" t="s">
        <v>945</v>
      </c>
      <c r="AM31" s="241" t="s">
        <v>945</v>
      </c>
      <c r="AN31" s="241" t="s">
        <v>945</v>
      </c>
      <c r="AO31" s="241" t="s">
        <v>945</v>
      </c>
      <c r="AP31" s="241" t="s">
        <v>945</v>
      </c>
      <c r="AQ31" s="241" t="s">
        <v>945</v>
      </c>
      <c r="AR31" s="241" t="s">
        <v>945</v>
      </c>
      <c r="AS31" s="241" t="s">
        <v>945</v>
      </c>
    </row>
    <row r="32" spans="1:45" s="141" customFormat="1" ht="110.25" hidden="1">
      <c r="A32" s="239" t="s">
        <v>964</v>
      </c>
      <c r="B32" s="240" t="s">
        <v>965</v>
      </c>
      <c r="C32" s="241" t="s">
        <v>945</v>
      </c>
      <c r="D32" s="241" t="s">
        <v>945</v>
      </c>
      <c r="E32" s="241" t="s">
        <v>945</v>
      </c>
      <c r="F32" s="241" t="s">
        <v>945</v>
      </c>
      <c r="G32" s="241" t="s">
        <v>945</v>
      </c>
      <c r="H32" s="241" t="s">
        <v>945</v>
      </c>
      <c r="I32" s="241" t="s">
        <v>945</v>
      </c>
      <c r="J32" s="241" t="s">
        <v>945</v>
      </c>
      <c r="K32" s="241" t="s">
        <v>945</v>
      </c>
      <c r="L32" s="241" t="s">
        <v>945</v>
      </c>
      <c r="M32" s="241" t="s">
        <v>945</v>
      </c>
      <c r="N32" s="241" t="s">
        <v>945</v>
      </c>
      <c r="O32" s="241" t="s">
        <v>945</v>
      </c>
      <c r="P32" s="241" t="s">
        <v>945</v>
      </c>
      <c r="Q32" s="241" t="s">
        <v>945</v>
      </c>
      <c r="R32" s="241" t="s">
        <v>945</v>
      </c>
      <c r="S32" s="241" t="s">
        <v>945</v>
      </c>
      <c r="T32" s="241" t="s">
        <v>945</v>
      </c>
      <c r="U32" s="241" t="s">
        <v>945</v>
      </c>
      <c r="V32" s="241" t="s">
        <v>945</v>
      </c>
      <c r="W32" s="241" t="s">
        <v>945</v>
      </c>
      <c r="X32" s="241" t="s">
        <v>945</v>
      </c>
      <c r="Y32" s="241" t="s">
        <v>945</v>
      </c>
      <c r="Z32" s="241" t="s">
        <v>945</v>
      </c>
      <c r="AA32" s="241" t="s">
        <v>945</v>
      </c>
      <c r="AB32" s="241" t="s">
        <v>945</v>
      </c>
      <c r="AC32" s="241" t="s">
        <v>945</v>
      </c>
      <c r="AD32" s="241" t="s">
        <v>945</v>
      </c>
      <c r="AE32" s="241" t="s">
        <v>945</v>
      </c>
      <c r="AF32" s="241" t="s">
        <v>945</v>
      </c>
      <c r="AG32" s="241" t="s">
        <v>945</v>
      </c>
      <c r="AH32" s="241" t="s">
        <v>945</v>
      </c>
      <c r="AI32" s="241" t="s">
        <v>945</v>
      </c>
      <c r="AJ32" s="241" t="s">
        <v>945</v>
      </c>
      <c r="AK32" s="241" t="s">
        <v>945</v>
      </c>
      <c r="AL32" s="241" t="s">
        <v>945</v>
      </c>
      <c r="AM32" s="241" t="s">
        <v>945</v>
      </c>
      <c r="AN32" s="241" t="s">
        <v>945</v>
      </c>
      <c r="AO32" s="241" t="s">
        <v>945</v>
      </c>
      <c r="AP32" s="241" t="s">
        <v>945</v>
      </c>
      <c r="AQ32" s="241" t="s">
        <v>945</v>
      </c>
      <c r="AR32" s="241" t="s">
        <v>945</v>
      </c>
      <c r="AS32" s="241" t="s">
        <v>945</v>
      </c>
    </row>
    <row r="33" spans="1:45" s="141" customFormat="1" ht="47.25" hidden="1">
      <c r="A33" s="239" t="s">
        <v>193</v>
      </c>
      <c r="B33" s="240" t="s">
        <v>966</v>
      </c>
      <c r="C33" s="241" t="s">
        <v>945</v>
      </c>
      <c r="D33" s="241" t="s">
        <v>945</v>
      </c>
      <c r="E33" s="241" t="s">
        <v>945</v>
      </c>
      <c r="F33" s="241" t="s">
        <v>945</v>
      </c>
      <c r="G33" s="241" t="s">
        <v>945</v>
      </c>
      <c r="H33" s="241" t="s">
        <v>945</v>
      </c>
      <c r="I33" s="241" t="s">
        <v>945</v>
      </c>
      <c r="J33" s="241" t="s">
        <v>945</v>
      </c>
      <c r="K33" s="241" t="s">
        <v>945</v>
      </c>
      <c r="L33" s="241" t="s">
        <v>945</v>
      </c>
      <c r="M33" s="241" t="s">
        <v>945</v>
      </c>
      <c r="N33" s="241" t="s">
        <v>945</v>
      </c>
      <c r="O33" s="241" t="s">
        <v>945</v>
      </c>
      <c r="P33" s="241" t="s">
        <v>945</v>
      </c>
      <c r="Q33" s="241" t="s">
        <v>945</v>
      </c>
      <c r="R33" s="241" t="s">
        <v>945</v>
      </c>
      <c r="S33" s="241" t="s">
        <v>945</v>
      </c>
      <c r="T33" s="241" t="s">
        <v>945</v>
      </c>
      <c r="U33" s="241" t="s">
        <v>945</v>
      </c>
      <c r="V33" s="241" t="s">
        <v>945</v>
      </c>
      <c r="W33" s="241" t="s">
        <v>945</v>
      </c>
      <c r="X33" s="241" t="s">
        <v>945</v>
      </c>
      <c r="Y33" s="241" t="s">
        <v>945</v>
      </c>
      <c r="Z33" s="241" t="s">
        <v>945</v>
      </c>
      <c r="AA33" s="241" t="s">
        <v>945</v>
      </c>
      <c r="AB33" s="241" t="s">
        <v>945</v>
      </c>
      <c r="AC33" s="241" t="s">
        <v>945</v>
      </c>
      <c r="AD33" s="241" t="s">
        <v>945</v>
      </c>
      <c r="AE33" s="241" t="s">
        <v>945</v>
      </c>
      <c r="AF33" s="241" t="s">
        <v>945</v>
      </c>
      <c r="AG33" s="241" t="s">
        <v>945</v>
      </c>
      <c r="AH33" s="241" t="s">
        <v>945</v>
      </c>
      <c r="AI33" s="241" t="s">
        <v>945</v>
      </c>
      <c r="AJ33" s="241" t="s">
        <v>945</v>
      </c>
      <c r="AK33" s="241" t="s">
        <v>945</v>
      </c>
      <c r="AL33" s="241" t="s">
        <v>945</v>
      </c>
      <c r="AM33" s="241" t="s">
        <v>945</v>
      </c>
      <c r="AN33" s="241" t="s">
        <v>945</v>
      </c>
      <c r="AO33" s="241" t="s">
        <v>945</v>
      </c>
      <c r="AP33" s="241" t="s">
        <v>945</v>
      </c>
      <c r="AQ33" s="241" t="s">
        <v>945</v>
      </c>
      <c r="AR33" s="241" t="s">
        <v>945</v>
      </c>
      <c r="AS33" s="241" t="s">
        <v>945</v>
      </c>
    </row>
    <row r="34" spans="1:45" s="141" customFormat="1" ht="78.75" hidden="1">
      <c r="A34" s="239" t="s">
        <v>194</v>
      </c>
      <c r="B34" s="240" t="s">
        <v>967</v>
      </c>
      <c r="C34" s="241" t="s">
        <v>945</v>
      </c>
      <c r="D34" s="241" t="s">
        <v>945</v>
      </c>
      <c r="E34" s="241" t="s">
        <v>945</v>
      </c>
      <c r="F34" s="241" t="s">
        <v>945</v>
      </c>
      <c r="G34" s="241" t="s">
        <v>945</v>
      </c>
      <c r="H34" s="241" t="s">
        <v>945</v>
      </c>
      <c r="I34" s="241" t="s">
        <v>945</v>
      </c>
      <c r="J34" s="241" t="s">
        <v>945</v>
      </c>
      <c r="K34" s="241" t="s">
        <v>945</v>
      </c>
      <c r="L34" s="241" t="s">
        <v>945</v>
      </c>
      <c r="M34" s="241" t="s">
        <v>945</v>
      </c>
      <c r="N34" s="241" t="s">
        <v>945</v>
      </c>
      <c r="O34" s="241" t="s">
        <v>945</v>
      </c>
      <c r="P34" s="241" t="s">
        <v>945</v>
      </c>
      <c r="Q34" s="241" t="s">
        <v>945</v>
      </c>
      <c r="R34" s="241" t="s">
        <v>945</v>
      </c>
      <c r="S34" s="241" t="s">
        <v>945</v>
      </c>
      <c r="T34" s="241" t="s">
        <v>945</v>
      </c>
      <c r="U34" s="241" t="s">
        <v>945</v>
      </c>
      <c r="V34" s="241" t="s">
        <v>945</v>
      </c>
      <c r="W34" s="241" t="s">
        <v>945</v>
      </c>
      <c r="X34" s="241" t="s">
        <v>945</v>
      </c>
      <c r="Y34" s="241" t="s">
        <v>945</v>
      </c>
      <c r="Z34" s="241" t="s">
        <v>945</v>
      </c>
      <c r="AA34" s="241" t="s">
        <v>945</v>
      </c>
      <c r="AB34" s="241" t="s">
        <v>945</v>
      </c>
      <c r="AC34" s="241" t="s">
        <v>945</v>
      </c>
      <c r="AD34" s="241" t="s">
        <v>945</v>
      </c>
      <c r="AE34" s="241" t="s">
        <v>945</v>
      </c>
      <c r="AF34" s="241" t="s">
        <v>945</v>
      </c>
      <c r="AG34" s="241" t="s">
        <v>945</v>
      </c>
      <c r="AH34" s="241" t="s">
        <v>945</v>
      </c>
      <c r="AI34" s="241" t="s">
        <v>945</v>
      </c>
      <c r="AJ34" s="241" t="s">
        <v>945</v>
      </c>
      <c r="AK34" s="241" t="s">
        <v>945</v>
      </c>
      <c r="AL34" s="241" t="s">
        <v>945</v>
      </c>
      <c r="AM34" s="241" t="s">
        <v>945</v>
      </c>
      <c r="AN34" s="241" t="s">
        <v>945</v>
      </c>
      <c r="AO34" s="241" t="s">
        <v>945</v>
      </c>
      <c r="AP34" s="241" t="s">
        <v>945</v>
      </c>
      <c r="AQ34" s="241" t="s">
        <v>945</v>
      </c>
      <c r="AR34" s="241" t="s">
        <v>945</v>
      </c>
      <c r="AS34" s="241" t="s">
        <v>945</v>
      </c>
    </row>
    <row r="35" spans="1:45" s="141" customFormat="1" ht="63" hidden="1">
      <c r="A35" s="239" t="s">
        <v>204</v>
      </c>
      <c r="B35" s="240" t="s">
        <v>969</v>
      </c>
      <c r="C35" s="241" t="s">
        <v>945</v>
      </c>
      <c r="D35" s="241" t="s">
        <v>945</v>
      </c>
      <c r="E35" s="241" t="s">
        <v>945</v>
      </c>
      <c r="F35" s="241" t="s">
        <v>945</v>
      </c>
      <c r="G35" s="241" t="s">
        <v>945</v>
      </c>
      <c r="H35" s="241" t="s">
        <v>945</v>
      </c>
      <c r="I35" s="241" t="s">
        <v>945</v>
      </c>
      <c r="J35" s="241" t="s">
        <v>945</v>
      </c>
      <c r="K35" s="241" t="s">
        <v>945</v>
      </c>
      <c r="L35" s="241" t="s">
        <v>945</v>
      </c>
      <c r="M35" s="241" t="s">
        <v>945</v>
      </c>
      <c r="N35" s="241" t="s">
        <v>945</v>
      </c>
      <c r="O35" s="241" t="s">
        <v>945</v>
      </c>
      <c r="P35" s="241" t="s">
        <v>945</v>
      </c>
      <c r="Q35" s="241" t="s">
        <v>945</v>
      </c>
      <c r="R35" s="241" t="s">
        <v>945</v>
      </c>
      <c r="S35" s="241" t="s">
        <v>945</v>
      </c>
      <c r="T35" s="241" t="s">
        <v>945</v>
      </c>
      <c r="U35" s="241" t="s">
        <v>945</v>
      </c>
      <c r="V35" s="241" t="s">
        <v>945</v>
      </c>
      <c r="W35" s="241" t="s">
        <v>945</v>
      </c>
      <c r="X35" s="241" t="s">
        <v>945</v>
      </c>
      <c r="Y35" s="241" t="s">
        <v>945</v>
      </c>
      <c r="Z35" s="241" t="s">
        <v>945</v>
      </c>
      <c r="AA35" s="241" t="s">
        <v>945</v>
      </c>
      <c r="AB35" s="241" t="s">
        <v>945</v>
      </c>
      <c r="AC35" s="241" t="s">
        <v>945</v>
      </c>
      <c r="AD35" s="241" t="s">
        <v>945</v>
      </c>
      <c r="AE35" s="241" t="s">
        <v>945</v>
      </c>
      <c r="AF35" s="241" t="s">
        <v>945</v>
      </c>
      <c r="AG35" s="241" t="s">
        <v>945</v>
      </c>
      <c r="AH35" s="241" t="s">
        <v>945</v>
      </c>
      <c r="AI35" s="241" t="s">
        <v>945</v>
      </c>
      <c r="AJ35" s="241" t="s">
        <v>945</v>
      </c>
      <c r="AK35" s="241" t="s">
        <v>945</v>
      </c>
      <c r="AL35" s="241" t="s">
        <v>945</v>
      </c>
      <c r="AM35" s="241" t="s">
        <v>945</v>
      </c>
      <c r="AN35" s="241" t="s">
        <v>945</v>
      </c>
      <c r="AO35" s="241" t="s">
        <v>945</v>
      </c>
      <c r="AP35" s="241" t="s">
        <v>945</v>
      </c>
      <c r="AQ35" s="241" t="s">
        <v>945</v>
      </c>
      <c r="AR35" s="241" t="s">
        <v>945</v>
      </c>
      <c r="AS35" s="241" t="s">
        <v>945</v>
      </c>
    </row>
    <row r="36" spans="1:45" s="141" customFormat="1" ht="47.25" hidden="1">
      <c r="A36" s="239" t="s">
        <v>205</v>
      </c>
      <c r="B36" s="240" t="s">
        <v>970</v>
      </c>
      <c r="C36" s="241" t="s">
        <v>945</v>
      </c>
      <c r="D36" s="241" t="s">
        <v>945</v>
      </c>
      <c r="E36" s="241" t="s">
        <v>945</v>
      </c>
      <c r="F36" s="241" t="s">
        <v>945</v>
      </c>
      <c r="G36" s="241" t="s">
        <v>945</v>
      </c>
      <c r="H36" s="241" t="s">
        <v>945</v>
      </c>
      <c r="I36" s="241" t="s">
        <v>945</v>
      </c>
      <c r="J36" s="241" t="s">
        <v>945</v>
      </c>
      <c r="K36" s="241" t="s">
        <v>945</v>
      </c>
      <c r="L36" s="241" t="s">
        <v>945</v>
      </c>
      <c r="M36" s="241" t="s">
        <v>945</v>
      </c>
      <c r="N36" s="241" t="s">
        <v>945</v>
      </c>
      <c r="O36" s="241" t="s">
        <v>945</v>
      </c>
      <c r="P36" s="241" t="s">
        <v>945</v>
      </c>
      <c r="Q36" s="241" t="s">
        <v>945</v>
      </c>
      <c r="R36" s="241" t="s">
        <v>945</v>
      </c>
      <c r="S36" s="241" t="s">
        <v>945</v>
      </c>
      <c r="T36" s="241" t="s">
        <v>945</v>
      </c>
      <c r="U36" s="241" t="s">
        <v>945</v>
      </c>
      <c r="V36" s="241" t="s">
        <v>945</v>
      </c>
      <c r="W36" s="241" t="s">
        <v>945</v>
      </c>
      <c r="X36" s="241" t="s">
        <v>945</v>
      </c>
      <c r="Y36" s="241" t="s">
        <v>945</v>
      </c>
      <c r="Z36" s="241" t="s">
        <v>945</v>
      </c>
      <c r="AA36" s="241" t="s">
        <v>945</v>
      </c>
      <c r="AB36" s="241" t="s">
        <v>945</v>
      </c>
      <c r="AC36" s="241" t="s">
        <v>945</v>
      </c>
      <c r="AD36" s="241" t="s">
        <v>945</v>
      </c>
      <c r="AE36" s="241" t="s">
        <v>945</v>
      </c>
      <c r="AF36" s="241" t="s">
        <v>945</v>
      </c>
      <c r="AG36" s="241" t="s">
        <v>945</v>
      </c>
      <c r="AH36" s="241" t="s">
        <v>945</v>
      </c>
      <c r="AI36" s="241" t="s">
        <v>945</v>
      </c>
      <c r="AJ36" s="241" t="s">
        <v>945</v>
      </c>
      <c r="AK36" s="241" t="s">
        <v>945</v>
      </c>
      <c r="AL36" s="241" t="s">
        <v>945</v>
      </c>
      <c r="AM36" s="241" t="s">
        <v>945</v>
      </c>
      <c r="AN36" s="241" t="s">
        <v>945</v>
      </c>
      <c r="AO36" s="241" t="s">
        <v>945</v>
      </c>
      <c r="AP36" s="241" t="s">
        <v>945</v>
      </c>
      <c r="AQ36" s="241" t="s">
        <v>945</v>
      </c>
      <c r="AR36" s="241" t="s">
        <v>945</v>
      </c>
      <c r="AS36" s="241" t="s">
        <v>945</v>
      </c>
    </row>
    <row r="37" spans="1:45" s="141" customFormat="1" ht="63" hidden="1">
      <c r="A37" s="239" t="s">
        <v>971</v>
      </c>
      <c r="B37" s="240" t="s">
        <v>972</v>
      </c>
      <c r="C37" s="241" t="s">
        <v>945</v>
      </c>
      <c r="D37" s="241" t="s">
        <v>945</v>
      </c>
      <c r="E37" s="241" t="s">
        <v>945</v>
      </c>
      <c r="F37" s="241" t="s">
        <v>945</v>
      </c>
      <c r="G37" s="241" t="s">
        <v>945</v>
      </c>
      <c r="H37" s="241" t="s">
        <v>945</v>
      </c>
      <c r="I37" s="241" t="s">
        <v>945</v>
      </c>
      <c r="J37" s="241" t="s">
        <v>945</v>
      </c>
      <c r="K37" s="241" t="s">
        <v>945</v>
      </c>
      <c r="L37" s="241" t="s">
        <v>945</v>
      </c>
      <c r="M37" s="241" t="s">
        <v>945</v>
      </c>
      <c r="N37" s="241" t="s">
        <v>945</v>
      </c>
      <c r="O37" s="241" t="s">
        <v>945</v>
      </c>
      <c r="P37" s="241" t="s">
        <v>945</v>
      </c>
      <c r="Q37" s="241" t="s">
        <v>945</v>
      </c>
      <c r="R37" s="241" t="s">
        <v>945</v>
      </c>
      <c r="S37" s="241" t="s">
        <v>945</v>
      </c>
      <c r="T37" s="241" t="s">
        <v>945</v>
      </c>
      <c r="U37" s="241" t="s">
        <v>945</v>
      </c>
      <c r="V37" s="241" t="s">
        <v>945</v>
      </c>
      <c r="W37" s="241" t="s">
        <v>945</v>
      </c>
      <c r="X37" s="241" t="s">
        <v>945</v>
      </c>
      <c r="Y37" s="241" t="s">
        <v>945</v>
      </c>
      <c r="Z37" s="241" t="s">
        <v>945</v>
      </c>
      <c r="AA37" s="241" t="s">
        <v>945</v>
      </c>
      <c r="AB37" s="241" t="s">
        <v>945</v>
      </c>
      <c r="AC37" s="241" t="s">
        <v>945</v>
      </c>
      <c r="AD37" s="241" t="s">
        <v>945</v>
      </c>
      <c r="AE37" s="241" t="s">
        <v>945</v>
      </c>
      <c r="AF37" s="241" t="s">
        <v>945</v>
      </c>
      <c r="AG37" s="241" t="s">
        <v>945</v>
      </c>
      <c r="AH37" s="241" t="s">
        <v>945</v>
      </c>
      <c r="AI37" s="241" t="s">
        <v>945</v>
      </c>
      <c r="AJ37" s="241" t="s">
        <v>945</v>
      </c>
      <c r="AK37" s="241" t="s">
        <v>945</v>
      </c>
      <c r="AL37" s="241" t="s">
        <v>945</v>
      </c>
      <c r="AM37" s="241" t="s">
        <v>945</v>
      </c>
      <c r="AN37" s="241" t="s">
        <v>945</v>
      </c>
      <c r="AO37" s="241" t="s">
        <v>945</v>
      </c>
      <c r="AP37" s="241" t="s">
        <v>945</v>
      </c>
      <c r="AQ37" s="241" t="s">
        <v>945</v>
      </c>
      <c r="AR37" s="241" t="s">
        <v>945</v>
      </c>
      <c r="AS37" s="241" t="s">
        <v>945</v>
      </c>
    </row>
    <row r="38" spans="1:45" s="141" customFormat="1" ht="47.25" hidden="1">
      <c r="A38" s="239" t="s">
        <v>973</v>
      </c>
      <c r="B38" s="240" t="s">
        <v>974</v>
      </c>
      <c r="C38" s="241" t="s">
        <v>945</v>
      </c>
      <c r="D38" s="241" t="s">
        <v>945</v>
      </c>
      <c r="E38" s="241" t="s">
        <v>945</v>
      </c>
      <c r="F38" s="241" t="s">
        <v>945</v>
      </c>
      <c r="G38" s="241" t="s">
        <v>945</v>
      </c>
      <c r="H38" s="241" t="s">
        <v>945</v>
      </c>
      <c r="I38" s="241" t="s">
        <v>945</v>
      </c>
      <c r="J38" s="241" t="s">
        <v>945</v>
      </c>
      <c r="K38" s="241" t="s">
        <v>945</v>
      </c>
      <c r="L38" s="241" t="s">
        <v>945</v>
      </c>
      <c r="M38" s="241" t="s">
        <v>945</v>
      </c>
      <c r="N38" s="241" t="s">
        <v>945</v>
      </c>
      <c r="O38" s="241" t="s">
        <v>945</v>
      </c>
      <c r="P38" s="241" t="s">
        <v>945</v>
      </c>
      <c r="Q38" s="241" t="s">
        <v>945</v>
      </c>
      <c r="R38" s="241" t="s">
        <v>945</v>
      </c>
      <c r="S38" s="241" t="s">
        <v>945</v>
      </c>
      <c r="T38" s="241" t="s">
        <v>945</v>
      </c>
      <c r="U38" s="241" t="s">
        <v>945</v>
      </c>
      <c r="V38" s="241" t="s">
        <v>945</v>
      </c>
      <c r="W38" s="241" t="s">
        <v>945</v>
      </c>
      <c r="X38" s="241" t="s">
        <v>945</v>
      </c>
      <c r="Y38" s="241" t="s">
        <v>945</v>
      </c>
      <c r="Z38" s="241" t="s">
        <v>945</v>
      </c>
      <c r="AA38" s="241" t="s">
        <v>945</v>
      </c>
      <c r="AB38" s="241" t="s">
        <v>945</v>
      </c>
      <c r="AC38" s="241" t="s">
        <v>945</v>
      </c>
      <c r="AD38" s="241" t="s">
        <v>945</v>
      </c>
      <c r="AE38" s="241" t="s">
        <v>945</v>
      </c>
      <c r="AF38" s="241" t="s">
        <v>945</v>
      </c>
      <c r="AG38" s="241" t="s">
        <v>945</v>
      </c>
      <c r="AH38" s="241" t="s">
        <v>945</v>
      </c>
      <c r="AI38" s="241" t="s">
        <v>945</v>
      </c>
      <c r="AJ38" s="241" t="s">
        <v>945</v>
      </c>
      <c r="AK38" s="241" t="s">
        <v>945</v>
      </c>
      <c r="AL38" s="241" t="s">
        <v>945</v>
      </c>
      <c r="AM38" s="241" t="s">
        <v>945</v>
      </c>
      <c r="AN38" s="241" t="s">
        <v>945</v>
      </c>
      <c r="AO38" s="241" t="s">
        <v>945</v>
      </c>
      <c r="AP38" s="241" t="s">
        <v>945</v>
      </c>
      <c r="AQ38" s="241" t="s">
        <v>945</v>
      </c>
      <c r="AR38" s="241" t="s">
        <v>945</v>
      </c>
      <c r="AS38" s="241" t="s">
        <v>945</v>
      </c>
    </row>
    <row r="39" spans="1:45" s="141" customFormat="1" ht="63" hidden="1">
      <c r="A39" s="239" t="s">
        <v>975</v>
      </c>
      <c r="B39" s="240" t="s">
        <v>976</v>
      </c>
      <c r="C39" s="241" t="s">
        <v>945</v>
      </c>
      <c r="D39" s="241" t="s">
        <v>945</v>
      </c>
      <c r="E39" s="241" t="s">
        <v>945</v>
      </c>
      <c r="F39" s="241" t="s">
        <v>945</v>
      </c>
      <c r="G39" s="241" t="s">
        <v>945</v>
      </c>
      <c r="H39" s="241" t="s">
        <v>945</v>
      </c>
      <c r="I39" s="241" t="s">
        <v>945</v>
      </c>
      <c r="J39" s="241" t="s">
        <v>945</v>
      </c>
      <c r="K39" s="241" t="s">
        <v>945</v>
      </c>
      <c r="L39" s="241" t="s">
        <v>945</v>
      </c>
      <c r="M39" s="241" t="s">
        <v>945</v>
      </c>
      <c r="N39" s="241" t="s">
        <v>945</v>
      </c>
      <c r="O39" s="241" t="s">
        <v>945</v>
      </c>
      <c r="P39" s="241" t="s">
        <v>945</v>
      </c>
      <c r="Q39" s="241" t="s">
        <v>945</v>
      </c>
      <c r="R39" s="241" t="s">
        <v>945</v>
      </c>
      <c r="S39" s="241" t="s">
        <v>945</v>
      </c>
      <c r="T39" s="241" t="s">
        <v>945</v>
      </c>
      <c r="U39" s="241" t="s">
        <v>945</v>
      </c>
      <c r="V39" s="241" t="s">
        <v>945</v>
      </c>
      <c r="W39" s="241" t="s">
        <v>945</v>
      </c>
      <c r="X39" s="241" t="s">
        <v>945</v>
      </c>
      <c r="Y39" s="241" t="s">
        <v>945</v>
      </c>
      <c r="Z39" s="241" t="s">
        <v>945</v>
      </c>
      <c r="AA39" s="241" t="s">
        <v>945</v>
      </c>
      <c r="AB39" s="241" t="s">
        <v>945</v>
      </c>
      <c r="AC39" s="241" t="s">
        <v>945</v>
      </c>
      <c r="AD39" s="241" t="s">
        <v>945</v>
      </c>
      <c r="AE39" s="241" t="s">
        <v>945</v>
      </c>
      <c r="AF39" s="241" t="s">
        <v>945</v>
      </c>
      <c r="AG39" s="241" t="s">
        <v>945</v>
      </c>
      <c r="AH39" s="241" t="s">
        <v>945</v>
      </c>
      <c r="AI39" s="241" t="s">
        <v>945</v>
      </c>
      <c r="AJ39" s="241" t="s">
        <v>945</v>
      </c>
      <c r="AK39" s="241" t="s">
        <v>945</v>
      </c>
      <c r="AL39" s="241" t="s">
        <v>945</v>
      </c>
      <c r="AM39" s="241" t="s">
        <v>945</v>
      </c>
      <c r="AN39" s="241" t="s">
        <v>945</v>
      </c>
      <c r="AO39" s="241" t="s">
        <v>945</v>
      </c>
      <c r="AP39" s="241" t="s">
        <v>945</v>
      </c>
      <c r="AQ39" s="241" t="s">
        <v>945</v>
      </c>
      <c r="AR39" s="241" t="s">
        <v>945</v>
      </c>
      <c r="AS39" s="241" t="s">
        <v>945</v>
      </c>
    </row>
    <row r="40" spans="1:45" s="141" customFormat="1" ht="94.5" hidden="1">
      <c r="A40" s="239" t="s">
        <v>216</v>
      </c>
      <c r="B40" s="240" t="s">
        <v>977</v>
      </c>
      <c r="C40" s="241" t="s">
        <v>945</v>
      </c>
      <c r="D40" s="241" t="s">
        <v>945</v>
      </c>
      <c r="E40" s="241" t="s">
        <v>945</v>
      </c>
      <c r="F40" s="241" t="s">
        <v>945</v>
      </c>
      <c r="G40" s="241" t="s">
        <v>945</v>
      </c>
      <c r="H40" s="241" t="s">
        <v>945</v>
      </c>
      <c r="I40" s="241" t="s">
        <v>945</v>
      </c>
      <c r="J40" s="241" t="s">
        <v>945</v>
      </c>
      <c r="K40" s="241" t="s">
        <v>945</v>
      </c>
      <c r="L40" s="241" t="s">
        <v>945</v>
      </c>
      <c r="M40" s="241" t="s">
        <v>945</v>
      </c>
      <c r="N40" s="241" t="s">
        <v>945</v>
      </c>
      <c r="O40" s="241" t="s">
        <v>945</v>
      </c>
      <c r="P40" s="241" t="s">
        <v>945</v>
      </c>
      <c r="Q40" s="241" t="s">
        <v>945</v>
      </c>
      <c r="R40" s="241" t="s">
        <v>945</v>
      </c>
      <c r="S40" s="241" t="s">
        <v>945</v>
      </c>
      <c r="T40" s="241" t="s">
        <v>945</v>
      </c>
      <c r="U40" s="241" t="s">
        <v>945</v>
      </c>
      <c r="V40" s="241" t="s">
        <v>945</v>
      </c>
      <c r="W40" s="241" t="s">
        <v>945</v>
      </c>
      <c r="X40" s="241" t="s">
        <v>945</v>
      </c>
      <c r="Y40" s="241" t="s">
        <v>945</v>
      </c>
      <c r="Z40" s="241" t="s">
        <v>945</v>
      </c>
      <c r="AA40" s="241" t="s">
        <v>945</v>
      </c>
      <c r="AB40" s="241" t="s">
        <v>945</v>
      </c>
      <c r="AC40" s="241" t="s">
        <v>945</v>
      </c>
      <c r="AD40" s="241" t="s">
        <v>945</v>
      </c>
      <c r="AE40" s="241" t="s">
        <v>945</v>
      </c>
      <c r="AF40" s="241" t="s">
        <v>945</v>
      </c>
      <c r="AG40" s="241" t="s">
        <v>945</v>
      </c>
      <c r="AH40" s="241" t="s">
        <v>945</v>
      </c>
      <c r="AI40" s="241" t="s">
        <v>945</v>
      </c>
      <c r="AJ40" s="241" t="s">
        <v>945</v>
      </c>
      <c r="AK40" s="241" t="s">
        <v>945</v>
      </c>
      <c r="AL40" s="241" t="s">
        <v>945</v>
      </c>
      <c r="AM40" s="241" t="s">
        <v>945</v>
      </c>
      <c r="AN40" s="241" t="s">
        <v>945</v>
      </c>
      <c r="AO40" s="241" t="s">
        <v>945</v>
      </c>
      <c r="AP40" s="241" t="s">
        <v>945</v>
      </c>
      <c r="AQ40" s="241" t="s">
        <v>945</v>
      </c>
      <c r="AR40" s="241" t="s">
        <v>945</v>
      </c>
      <c r="AS40" s="241" t="s">
        <v>945</v>
      </c>
    </row>
    <row r="41" spans="1:45" s="141" customFormat="1" ht="78.75" hidden="1">
      <c r="A41" s="239" t="s">
        <v>978</v>
      </c>
      <c r="B41" s="240" t="s">
        <v>979</v>
      </c>
      <c r="C41" s="241" t="s">
        <v>945</v>
      </c>
      <c r="D41" s="241" t="s">
        <v>945</v>
      </c>
      <c r="E41" s="241" t="s">
        <v>945</v>
      </c>
      <c r="F41" s="241" t="s">
        <v>945</v>
      </c>
      <c r="G41" s="241" t="s">
        <v>945</v>
      </c>
      <c r="H41" s="241" t="s">
        <v>945</v>
      </c>
      <c r="I41" s="241" t="s">
        <v>945</v>
      </c>
      <c r="J41" s="241" t="s">
        <v>945</v>
      </c>
      <c r="K41" s="241" t="s">
        <v>945</v>
      </c>
      <c r="L41" s="241" t="s">
        <v>945</v>
      </c>
      <c r="M41" s="241" t="s">
        <v>945</v>
      </c>
      <c r="N41" s="241" t="s">
        <v>945</v>
      </c>
      <c r="O41" s="241" t="s">
        <v>945</v>
      </c>
      <c r="P41" s="241" t="s">
        <v>945</v>
      </c>
      <c r="Q41" s="241" t="s">
        <v>945</v>
      </c>
      <c r="R41" s="241" t="s">
        <v>945</v>
      </c>
      <c r="S41" s="241" t="s">
        <v>945</v>
      </c>
      <c r="T41" s="241" t="s">
        <v>945</v>
      </c>
      <c r="U41" s="241" t="s">
        <v>945</v>
      </c>
      <c r="V41" s="241" t="s">
        <v>945</v>
      </c>
      <c r="W41" s="241" t="s">
        <v>945</v>
      </c>
      <c r="X41" s="241" t="s">
        <v>945</v>
      </c>
      <c r="Y41" s="241" t="s">
        <v>945</v>
      </c>
      <c r="Z41" s="241" t="s">
        <v>945</v>
      </c>
      <c r="AA41" s="241" t="s">
        <v>945</v>
      </c>
      <c r="AB41" s="241" t="s">
        <v>945</v>
      </c>
      <c r="AC41" s="241" t="s">
        <v>945</v>
      </c>
      <c r="AD41" s="241" t="s">
        <v>945</v>
      </c>
      <c r="AE41" s="241" t="s">
        <v>945</v>
      </c>
      <c r="AF41" s="241" t="s">
        <v>945</v>
      </c>
      <c r="AG41" s="241" t="s">
        <v>945</v>
      </c>
      <c r="AH41" s="241" t="s">
        <v>945</v>
      </c>
      <c r="AI41" s="241" t="s">
        <v>945</v>
      </c>
      <c r="AJ41" s="241" t="s">
        <v>945</v>
      </c>
      <c r="AK41" s="241" t="s">
        <v>945</v>
      </c>
      <c r="AL41" s="241" t="s">
        <v>945</v>
      </c>
      <c r="AM41" s="241" t="s">
        <v>945</v>
      </c>
      <c r="AN41" s="241" t="s">
        <v>945</v>
      </c>
      <c r="AO41" s="241" t="s">
        <v>945</v>
      </c>
      <c r="AP41" s="241" t="s">
        <v>945</v>
      </c>
      <c r="AQ41" s="241" t="s">
        <v>945</v>
      </c>
      <c r="AR41" s="241" t="s">
        <v>945</v>
      </c>
      <c r="AS41" s="241" t="s">
        <v>945</v>
      </c>
    </row>
    <row r="42" spans="1:45" s="141" customFormat="1" ht="78.75" hidden="1">
      <c r="A42" s="239" t="s">
        <v>980</v>
      </c>
      <c r="B42" s="240" t="s">
        <v>981</v>
      </c>
      <c r="C42" s="241" t="s">
        <v>945</v>
      </c>
      <c r="D42" s="241" t="s">
        <v>945</v>
      </c>
      <c r="E42" s="241" t="s">
        <v>945</v>
      </c>
      <c r="F42" s="241" t="s">
        <v>945</v>
      </c>
      <c r="G42" s="241" t="s">
        <v>945</v>
      </c>
      <c r="H42" s="241" t="s">
        <v>945</v>
      </c>
      <c r="I42" s="241" t="s">
        <v>945</v>
      </c>
      <c r="J42" s="241" t="s">
        <v>945</v>
      </c>
      <c r="K42" s="241" t="s">
        <v>945</v>
      </c>
      <c r="L42" s="241" t="s">
        <v>945</v>
      </c>
      <c r="M42" s="241" t="s">
        <v>945</v>
      </c>
      <c r="N42" s="241" t="s">
        <v>945</v>
      </c>
      <c r="O42" s="241" t="s">
        <v>945</v>
      </c>
      <c r="P42" s="241" t="s">
        <v>945</v>
      </c>
      <c r="Q42" s="241" t="s">
        <v>945</v>
      </c>
      <c r="R42" s="241" t="s">
        <v>945</v>
      </c>
      <c r="S42" s="241" t="s">
        <v>945</v>
      </c>
      <c r="T42" s="241" t="s">
        <v>945</v>
      </c>
      <c r="U42" s="241" t="s">
        <v>945</v>
      </c>
      <c r="V42" s="241" t="s">
        <v>945</v>
      </c>
      <c r="W42" s="241" t="s">
        <v>945</v>
      </c>
      <c r="X42" s="241" t="s">
        <v>945</v>
      </c>
      <c r="Y42" s="241" t="s">
        <v>945</v>
      </c>
      <c r="Z42" s="241" t="s">
        <v>945</v>
      </c>
      <c r="AA42" s="241" t="s">
        <v>945</v>
      </c>
      <c r="AB42" s="241" t="s">
        <v>945</v>
      </c>
      <c r="AC42" s="241" t="s">
        <v>945</v>
      </c>
      <c r="AD42" s="241" t="s">
        <v>945</v>
      </c>
      <c r="AE42" s="241" t="s">
        <v>945</v>
      </c>
      <c r="AF42" s="241" t="s">
        <v>945</v>
      </c>
      <c r="AG42" s="241" t="s">
        <v>945</v>
      </c>
      <c r="AH42" s="241" t="s">
        <v>945</v>
      </c>
      <c r="AI42" s="241" t="s">
        <v>945</v>
      </c>
      <c r="AJ42" s="241" t="s">
        <v>945</v>
      </c>
      <c r="AK42" s="241" t="s">
        <v>945</v>
      </c>
      <c r="AL42" s="241" t="s">
        <v>945</v>
      </c>
      <c r="AM42" s="241" t="s">
        <v>945</v>
      </c>
      <c r="AN42" s="241" t="s">
        <v>945</v>
      </c>
      <c r="AO42" s="241" t="s">
        <v>945</v>
      </c>
      <c r="AP42" s="241" t="s">
        <v>945</v>
      </c>
      <c r="AQ42" s="241" t="s">
        <v>945</v>
      </c>
      <c r="AR42" s="241" t="s">
        <v>945</v>
      </c>
      <c r="AS42" s="241" t="s">
        <v>945</v>
      </c>
    </row>
    <row r="43" spans="1:45" s="141" customFormat="1" ht="47.25" hidden="1">
      <c r="A43" s="239" t="s">
        <v>217</v>
      </c>
      <c r="B43" s="240" t="s">
        <v>982</v>
      </c>
      <c r="C43" s="241" t="s">
        <v>945</v>
      </c>
      <c r="D43" s="241" t="s">
        <v>945</v>
      </c>
      <c r="E43" s="241" t="s">
        <v>945</v>
      </c>
      <c r="F43" s="241" t="s">
        <v>945</v>
      </c>
      <c r="G43" s="241" t="s">
        <v>945</v>
      </c>
      <c r="H43" s="241" t="s">
        <v>945</v>
      </c>
      <c r="I43" s="241" t="s">
        <v>945</v>
      </c>
      <c r="J43" s="241" t="s">
        <v>945</v>
      </c>
      <c r="K43" s="241" t="s">
        <v>945</v>
      </c>
      <c r="L43" s="241" t="s">
        <v>945</v>
      </c>
      <c r="M43" s="241" t="s">
        <v>945</v>
      </c>
      <c r="N43" s="241" t="s">
        <v>945</v>
      </c>
      <c r="O43" s="241" t="s">
        <v>945</v>
      </c>
      <c r="P43" s="241" t="s">
        <v>945</v>
      </c>
      <c r="Q43" s="241" t="s">
        <v>945</v>
      </c>
      <c r="R43" s="241" t="s">
        <v>945</v>
      </c>
      <c r="S43" s="241" t="s">
        <v>945</v>
      </c>
      <c r="T43" s="241" t="s">
        <v>945</v>
      </c>
      <c r="U43" s="241" t="s">
        <v>945</v>
      </c>
      <c r="V43" s="241" t="s">
        <v>945</v>
      </c>
      <c r="W43" s="241" t="s">
        <v>945</v>
      </c>
      <c r="X43" s="241" t="s">
        <v>945</v>
      </c>
      <c r="Y43" s="241" t="s">
        <v>945</v>
      </c>
      <c r="Z43" s="241" t="s">
        <v>945</v>
      </c>
      <c r="AA43" s="241" t="s">
        <v>945</v>
      </c>
      <c r="AB43" s="241" t="s">
        <v>945</v>
      </c>
      <c r="AC43" s="241" t="s">
        <v>945</v>
      </c>
      <c r="AD43" s="241" t="s">
        <v>945</v>
      </c>
      <c r="AE43" s="241" t="s">
        <v>945</v>
      </c>
      <c r="AF43" s="241" t="s">
        <v>945</v>
      </c>
      <c r="AG43" s="241" t="s">
        <v>945</v>
      </c>
      <c r="AH43" s="241" t="s">
        <v>945</v>
      </c>
      <c r="AI43" s="241" t="s">
        <v>945</v>
      </c>
      <c r="AJ43" s="241" t="s">
        <v>945</v>
      </c>
      <c r="AK43" s="241" t="s">
        <v>945</v>
      </c>
      <c r="AL43" s="241" t="s">
        <v>945</v>
      </c>
      <c r="AM43" s="241" t="s">
        <v>945</v>
      </c>
      <c r="AN43" s="241" t="s">
        <v>945</v>
      </c>
      <c r="AO43" s="241" t="s">
        <v>945</v>
      </c>
      <c r="AP43" s="241" t="s">
        <v>945</v>
      </c>
      <c r="AQ43" s="241" t="s">
        <v>945</v>
      </c>
      <c r="AR43" s="241" t="s">
        <v>945</v>
      </c>
      <c r="AS43" s="241" t="s">
        <v>945</v>
      </c>
    </row>
    <row r="44" spans="1:45" s="141" customFormat="1" ht="63" hidden="1">
      <c r="A44" s="239" t="s">
        <v>286</v>
      </c>
      <c r="B44" s="240" t="s">
        <v>983</v>
      </c>
      <c r="C44" s="241" t="s">
        <v>945</v>
      </c>
      <c r="D44" s="241" t="s">
        <v>945</v>
      </c>
      <c r="E44" s="241" t="s">
        <v>945</v>
      </c>
      <c r="F44" s="241" t="s">
        <v>945</v>
      </c>
      <c r="G44" s="241" t="s">
        <v>945</v>
      </c>
      <c r="H44" s="241" t="s">
        <v>945</v>
      </c>
      <c r="I44" s="241" t="s">
        <v>945</v>
      </c>
      <c r="J44" s="241" t="s">
        <v>945</v>
      </c>
      <c r="K44" s="241" t="s">
        <v>945</v>
      </c>
      <c r="L44" s="241" t="s">
        <v>945</v>
      </c>
      <c r="M44" s="241" t="s">
        <v>945</v>
      </c>
      <c r="N44" s="241" t="s">
        <v>945</v>
      </c>
      <c r="O44" s="241" t="s">
        <v>945</v>
      </c>
      <c r="P44" s="241" t="s">
        <v>945</v>
      </c>
      <c r="Q44" s="241" t="s">
        <v>945</v>
      </c>
      <c r="R44" s="241" t="s">
        <v>945</v>
      </c>
      <c r="S44" s="241" t="s">
        <v>945</v>
      </c>
      <c r="T44" s="241" t="s">
        <v>945</v>
      </c>
      <c r="U44" s="241" t="s">
        <v>945</v>
      </c>
      <c r="V44" s="241" t="s">
        <v>945</v>
      </c>
      <c r="W44" s="241" t="s">
        <v>945</v>
      </c>
      <c r="X44" s="241" t="s">
        <v>945</v>
      </c>
      <c r="Y44" s="241" t="s">
        <v>945</v>
      </c>
      <c r="Z44" s="241" t="s">
        <v>945</v>
      </c>
      <c r="AA44" s="241" t="s">
        <v>945</v>
      </c>
      <c r="AB44" s="241" t="s">
        <v>945</v>
      </c>
      <c r="AC44" s="241" t="s">
        <v>945</v>
      </c>
      <c r="AD44" s="241" t="s">
        <v>945</v>
      </c>
      <c r="AE44" s="241" t="s">
        <v>945</v>
      </c>
      <c r="AF44" s="241" t="s">
        <v>945</v>
      </c>
      <c r="AG44" s="241" t="s">
        <v>945</v>
      </c>
      <c r="AH44" s="241" t="s">
        <v>945</v>
      </c>
      <c r="AI44" s="241" t="s">
        <v>945</v>
      </c>
      <c r="AJ44" s="241" t="s">
        <v>945</v>
      </c>
      <c r="AK44" s="241" t="s">
        <v>945</v>
      </c>
      <c r="AL44" s="241" t="s">
        <v>945</v>
      </c>
      <c r="AM44" s="241" t="s">
        <v>945</v>
      </c>
      <c r="AN44" s="241" t="s">
        <v>945</v>
      </c>
      <c r="AO44" s="241" t="s">
        <v>945</v>
      </c>
      <c r="AP44" s="241" t="s">
        <v>945</v>
      </c>
      <c r="AQ44" s="241" t="s">
        <v>945</v>
      </c>
      <c r="AR44" s="241" t="s">
        <v>945</v>
      </c>
      <c r="AS44" s="241" t="s">
        <v>945</v>
      </c>
    </row>
    <row r="45" spans="1:45" s="141" customFormat="1" ht="31.5">
      <c r="A45" s="239" t="s">
        <v>288</v>
      </c>
      <c r="B45" s="242" t="s">
        <v>984</v>
      </c>
      <c r="C45" s="241"/>
      <c r="D45" s="241" t="s">
        <v>945</v>
      </c>
      <c r="E45" s="241" t="s">
        <v>945</v>
      </c>
      <c r="F45" s="241" t="s">
        <v>945</v>
      </c>
      <c r="G45" s="241" t="s">
        <v>945</v>
      </c>
      <c r="H45" s="241" t="s">
        <v>945</v>
      </c>
      <c r="I45" s="241" t="s">
        <v>945</v>
      </c>
      <c r="J45" s="241" t="s">
        <v>945</v>
      </c>
      <c r="K45" s="241" t="s">
        <v>945</v>
      </c>
      <c r="L45" s="241" t="s">
        <v>945</v>
      </c>
      <c r="M45" s="241" t="s">
        <v>945</v>
      </c>
      <c r="N45" s="241" t="s">
        <v>945</v>
      </c>
      <c r="O45" s="241" t="s">
        <v>945</v>
      </c>
      <c r="P45" s="241" t="s">
        <v>945</v>
      </c>
      <c r="Q45" s="241" t="s">
        <v>945</v>
      </c>
      <c r="R45" s="241" t="s">
        <v>945</v>
      </c>
      <c r="S45" s="241" t="s">
        <v>945</v>
      </c>
      <c r="T45" s="241" t="s">
        <v>945</v>
      </c>
      <c r="U45" s="241" t="s">
        <v>945</v>
      </c>
      <c r="V45" s="241" t="s">
        <v>945</v>
      </c>
      <c r="W45" s="241" t="s">
        <v>945</v>
      </c>
      <c r="X45" s="241" t="s">
        <v>945</v>
      </c>
      <c r="Y45" s="241" t="s">
        <v>945</v>
      </c>
      <c r="Z45" s="241" t="s">
        <v>945</v>
      </c>
      <c r="AA45" s="241" t="s">
        <v>945</v>
      </c>
      <c r="AB45" s="241">
        <f>AB46</f>
        <v>887</v>
      </c>
      <c r="AC45" s="241">
        <f>AC46</f>
        <v>0</v>
      </c>
      <c r="AD45" s="241">
        <f>AD47</f>
        <v>31</v>
      </c>
      <c r="AE45" s="241">
        <f>AE47</f>
        <v>0</v>
      </c>
      <c r="AF45" s="241" t="str">
        <f>AF48</f>
        <v>нд</v>
      </c>
      <c r="AG45" s="241" t="s">
        <v>945</v>
      </c>
      <c r="AH45" s="241" t="s">
        <v>945</v>
      </c>
      <c r="AI45" s="241" t="s">
        <v>945</v>
      </c>
      <c r="AJ45" s="241" t="s">
        <v>945</v>
      </c>
      <c r="AK45" s="241" t="s">
        <v>945</v>
      </c>
      <c r="AL45" s="241">
        <f>AL48</f>
        <v>1</v>
      </c>
      <c r="AM45" s="241">
        <f>AM48</f>
        <v>0</v>
      </c>
      <c r="AN45" s="241" t="s">
        <v>945</v>
      </c>
      <c r="AO45" s="241" t="s">
        <v>945</v>
      </c>
      <c r="AP45" s="241" t="s">
        <v>945</v>
      </c>
      <c r="AQ45" s="241" t="s">
        <v>945</v>
      </c>
      <c r="AR45" s="241" t="s">
        <v>945</v>
      </c>
      <c r="AS45" s="241" t="s">
        <v>945</v>
      </c>
    </row>
    <row r="46" spans="1:45" s="141" customFormat="1" ht="47.25">
      <c r="A46" s="239" t="s">
        <v>985</v>
      </c>
      <c r="B46" s="240" t="s">
        <v>995</v>
      </c>
      <c r="C46" s="241" t="s">
        <v>996</v>
      </c>
      <c r="D46" s="241" t="s">
        <v>945</v>
      </c>
      <c r="E46" s="241" t="s">
        <v>945</v>
      </c>
      <c r="F46" s="241" t="s">
        <v>945</v>
      </c>
      <c r="G46" s="241" t="s">
        <v>945</v>
      </c>
      <c r="H46" s="241" t="s">
        <v>945</v>
      </c>
      <c r="I46" s="241" t="s">
        <v>945</v>
      </c>
      <c r="J46" s="241" t="s">
        <v>945</v>
      </c>
      <c r="K46" s="241" t="s">
        <v>945</v>
      </c>
      <c r="L46" s="241" t="s">
        <v>945</v>
      </c>
      <c r="M46" s="241" t="s">
        <v>945</v>
      </c>
      <c r="N46" s="241" t="s">
        <v>945</v>
      </c>
      <c r="O46" s="241" t="s">
        <v>945</v>
      </c>
      <c r="P46" s="241" t="s">
        <v>945</v>
      </c>
      <c r="Q46" s="241" t="s">
        <v>945</v>
      </c>
      <c r="R46" s="241" t="s">
        <v>945</v>
      </c>
      <c r="S46" s="241" t="s">
        <v>945</v>
      </c>
      <c r="T46" s="241" t="s">
        <v>945</v>
      </c>
      <c r="U46" s="241" t="s">
        <v>945</v>
      </c>
      <c r="V46" s="241" t="s">
        <v>945</v>
      </c>
      <c r="W46" s="241" t="s">
        <v>945</v>
      </c>
      <c r="X46" s="241" t="s">
        <v>945</v>
      </c>
      <c r="Y46" s="241" t="s">
        <v>945</v>
      </c>
      <c r="Z46" s="241" t="s">
        <v>945</v>
      </c>
      <c r="AA46" s="241" t="s">
        <v>945</v>
      </c>
      <c r="AB46" s="241">
        <v>887</v>
      </c>
      <c r="AC46" s="241">
        <v>0</v>
      </c>
      <c r="AD46" s="241" t="s">
        <v>945</v>
      </c>
      <c r="AE46" s="241" t="s">
        <v>945</v>
      </c>
      <c r="AF46" s="241" t="s">
        <v>945</v>
      </c>
      <c r="AG46" s="241" t="s">
        <v>945</v>
      </c>
      <c r="AH46" s="241" t="s">
        <v>945</v>
      </c>
      <c r="AI46" s="241" t="s">
        <v>945</v>
      </c>
      <c r="AJ46" s="241" t="s">
        <v>945</v>
      </c>
      <c r="AK46" s="241" t="s">
        <v>945</v>
      </c>
      <c r="AL46" s="241" t="s">
        <v>945</v>
      </c>
      <c r="AM46" s="241" t="s">
        <v>945</v>
      </c>
      <c r="AN46" s="241" t="s">
        <v>945</v>
      </c>
      <c r="AO46" s="241" t="s">
        <v>945</v>
      </c>
      <c r="AP46" s="241" t="s">
        <v>945</v>
      </c>
      <c r="AQ46" s="241" t="s">
        <v>945</v>
      </c>
      <c r="AR46" s="241" t="s">
        <v>945</v>
      </c>
      <c r="AS46" s="241" t="s">
        <v>945</v>
      </c>
    </row>
    <row r="47" spans="1:45" s="141" customFormat="1" ht="47.25">
      <c r="A47" s="239" t="s">
        <v>986</v>
      </c>
      <c r="B47" s="354" t="s">
        <v>997</v>
      </c>
      <c r="C47" s="241" t="s">
        <v>998</v>
      </c>
      <c r="D47" s="241" t="s">
        <v>945</v>
      </c>
      <c r="E47" s="241" t="s">
        <v>945</v>
      </c>
      <c r="F47" s="241" t="s">
        <v>945</v>
      </c>
      <c r="G47" s="241" t="s">
        <v>945</v>
      </c>
      <c r="H47" s="241" t="s">
        <v>945</v>
      </c>
      <c r="I47" s="241" t="s">
        <v>945</v>
      </c>
      <c r="J47" s="241" t="s">
        <v>945</v>
      </c>
      <c r="K47" s="241" t="s">
        <v>945</v>
      </c>
      <c r="L47" s="241" t="s">
        <v>945</v>
      </c>
      <c r="M47" s="241" t="s">
        <v>945</v>
      </c>
      <c r="N47" s="241" t="s">
        <v>945</v>
      </c>
      <c r="O47" s="241" t="s">
        <v>945</v>
      </c>
      <c r="P47" s="241" t="s">
        <v>945</v>
      </c>
      <c r="Q47" s="241" t="s">
        <v>945</v>
      </c>
      <c r="R47" s="241" t="s">
        <v>945</v>
      </c>
      <c r="S47" s="241" t="s">
        <v>945</v>
      </c>
      <c r="T47" s="241" t="s">
        <v>945</v>
      </c>
      <c r="U47" s="241" t="s">
        <v>945</v>
      </c>
      <c r="V47" s="241" t="s">
        <v>945</v>
      </c>
      <c r="W47" s="241" t="s">
        <v>945</v>
      </c>
      <c r="X47" s="241" t="s">
        <v>945</v>
      </c>
      <c r="Y47" s="241" t="s">
        <v>945</v>
      </c>
      <c r="Z47" s="241" t="s">
        <v>945</v>
      </c>
      <c r="AA47" s="241" t="s">
        <v>945</v>
      </c>
      <c r="AB47" s="241" t="s">
        <v>945</v>
      </c>
      <c r="AC47" s="241" t="s">
        <v>945</v>
      </c>
      <c r="AD47" s="241">
        <v>31</v>
      </c>
      <c r="AE47" s="241"/>
      <c r="AF47" s="241" t="s">
        <v>945</v>
      </c>
      <c r="AG47" s="241" t="s">
        <v>945</v>
      </c>
      <c r="AH47" s="241" t="s">
        <v>945</v>
      </c>
      <c r="AI47" s="241" t="s">
        <v>945</v>
      </c>
      <c r="AJ47" s="241" t="s">
        <v>945</v>
      </c>
      <c r="AK47" s="241" t="s">
        <v>945</v>
      </c>
      <c r="AL47" s="241" t="s">
        <v>945</v>
      </c>
      <c r="AM47" s="241" t="s">
        <v>945</v>
      </c>
      <c r="AN47" s="241" t="s">
        <v>945</v>
      </c>
      <c r="AO47" s="241" t="s">
        <v>945</v>
      </c>
      <c r="AP47" s="241" t="s">
        <v>945</v>
      </c>
      <c r="AQ47" s="241" t="s">
        <v>945</v>
      </c>
      <c r="AR47" s="241" t="s">
        <v>945</v>
      </c>
      <c r="AS47" s="241" t="s">
        <v>945</v>
      </c>
    </row>
    <row r="48" spans="1:45" ht="31.5">
      <c r="A48" s="239" t="s">
        <v>1007</v>
      </c>
      <c r="B48" s="384" t="s">
        <v>1008</v>
      </c>
      <c r="C48" s="241" t="s">
        <v>1009</v>
      </c>
      <c r="D48" s="241" t="s">
        <v>945</v>
      </c>
      <c r="E48" s="241" t="s">
        <v>945</v>
      </c>
      <c r="F48" s="241" t="s">
        <v>945</v>
      </c>
      <c r="G48" s="241" t="s">
        <v>945</v>
      </c>
      <c r="H48" s="241" t="s">
        <v>945</v>
      </c>
      <c r="I48" s="241" t="s">
        <v>945</v>
      </c>
      <c r="J48" s="241" t="s">
        <v>945</v>
      </c>
      <c r="K48" s="241" t="s">
        <v>945</v>
      </c>
      <c r="L48" s="241" t="s">
        <v>945</v>
      </c>
      <c r="M48" s="241" t="s">
        <v>945</v>
      </c>
      <c r="N48" s="241" t="s">
        <v>945</v>
      </c>
      <c r="O48" s="241" t="s">
        <v>945</v>
      </c>
      <c r="P48" s="241" t="s">
        <v>945</v>
      </c>
      <c r="Q48" s="241" t="s">
        <v>945</v>
      </c>
      <c r="R48" s="241" t="s">
        <v>945</v>
      </c>
      <c r="S48" s="241" t="s">
        <v>945</v>
      </c>
      <c r="T48" s="241" t="s">
        <v>945</v>
      </c>
      <c r="U48" s="241" t="s">
        <v>945</v>
      </c>
      <c r="V48" s="241" t="s">
        <v>945</v>
      </c>
      <c r="W48" s="241" t="s">
        <v>945</v>
      </c>
      <c r="X48" s="241" t="s">
        <v>945</v>
      </c>
      <c r="Y48" s="241" t="s">
        <v>945</v>
      </c>
      <c r="Z48" s="241" t="s">
        <v>945</v>
      </c>
      <c r="AA48" s="241" t="s">
        <v>945</v>
      </c>
      <c r="AB48" s="241" t="s">
        <v>945</v>
      </c>
      <c r="AC48" s="241" t="s">
        <v>945</v>
      </c>
      <c r="AD48" s="241" t="s">
        <v>945</v>
      </c>
      <c r="AE48" s="241" t="s">
        <v>945</v>
      </c>
      <c r="AF48" s="241" t="s">
        <v>945</v>
      </c>
      <c r="AG48" s="241" t="s">
        <v>945</v>
      </c>
      <c r="AH48" s="241" t="s">
        <v>945</v>
      </c>
      <c r="AI48" s="241" t="s">
        <v>945</v>
      </c>
      <c r="AJ48" s="241" t="s">
        <v>945</v>
      </c>
      <c r="AK48" s="241" t="s">
        <v>945</v>
      </c>
      <c r="AL48" s="383">
        <v>1</v>
      </c>
      <c r="AM48" s="241"/>
      <c r="AN48" s="241" t="s">
        <v>945</v>
      </c>
      <c r="AO48" s="241" t="s">
        <v>945</v>
      </c>
      <c r="AP48" s="241" t="s">
        <v>945</v>
      </c>
      <c r="AQ48" s="241" t="s">
        <v>945</v>
      </c>
      <c r="AR48" s="241" t="s">
        <v>945</v>
      </c>
      <c r="AS48" s="241" t="s">
        <v>945</v>
      </c>
    </row>
    <row r="49" spans="2:2" ht="18.75">
      <c r="B49" s="309"/>
    </row>
    <row r="50" spans="2:2" ht="18.75">
      <c r="B50" s="309" t="s">
        <v>1029</v>
      </c>
    </row>
  </sheetData>
  <customSheetViews>
    <customSheetView guid="{500C2F4F-1743-499A-A051-20565DBF52B2}" scale="70" showPageBreaks="1" printArea="1" view="pageBreakPreview">
      <selection activeCell="E32" sqref="E32"/>
      <pageMargins left="0.78740157480314965" right="0.39370078740157483" top="0.78740157480314965" bottom="0.78740157480314965" header="0.31496062992125984" footer="0.31496062992125984"/>
      <pageSetup paperSize="9" scale="80" orientation="landscape" r:id="rId1"/>
    </customSheetView>
  </customSheetViews>
  <mergeCells count="42">
    <mergeCell ref="A8:AS8"/>
    <mergeCell ref="K2:L2"/>
    <mergeCell ref="M2:N2"/>
    <mergeCell ref="A4:AS4"/>
    <mergeCell ref="A5:AS5"/>
    <mergeCell ref="A7:AS7"/>
    <mergeCell ref="A10:AS10"/>
    <mergeCell ref="A12:AS12"/>
    <mergeCell ref="A13:AS13"/>
    <mergeCell ref="A14:AS14"/>
    <mergeCell ref="A15:A18"/>
    <mergeCell ref="B15:B18"/>
    <mergeCell ref="C15:C18"/>
    <mergeCell ref="D15:AS15"/>
    <mergeCell ref="D16:I16"/>
    <mergeCell ref="J16:O16"/>
    <mergeCell ref="AN16:AS16"/>
    <mergeCell ref="D17:E17"/>
    <mergeCell ref="F17:G17"/>
    <mergeCell ref="H17:I17"/>
    <mergeCell ref="J17:K17"/>
    <mergeCell ref="L17:M17"/>
    <mergeCell ref="X17:Y17"/>
    <mergeCell ref="P16:U16"/>
    <mergeCell ref="V16:AA16"/>
    <mergeCell ref="AB16:AG16"/>
    <mergeCell ref="AH16:AM16"/>
    <mergeCell ref="AL17:AM17"/>
    <mergeCell ref="N17:O17"/>
    <mergeCell ref="P17:Q17"/>
    <mergeCell ref="R17:S17"/>
    <mergeCell ref="T17:U17"/>
    <mergeCell ref="V17:W17"/>
    <mergeCell ref="AN17:AO17"/>
    <mergeCell ref="AP17:AQ17"/>
    <mergeCell ref="AR17:AS17"/>
    <mergeCell ref="Z17:AA17"/>
    <mergeCell ref="AB17:AC17"/>
    <mergeCell ref="AD17:AE17"/>
    <mergeCell ref="AF17:AG17"/>
    <mergeCell ref="AH17:AI17"/>
    <mergeCell ref="AJ17:AK17"/>
  </mergeCells>
  <pageMargins left="0.25" right="0.25" top="0.75" bottom="0.75" header="0.3" footer="0.3"/>
  <pageSetup paperSize="9" scale="35" orientation="landscape" r:id="rId2"/>
  <rowBreaks count="1" manualBreakCount="1">
    <brk id="44" max="4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8"/>
  <sheetViews>
    <sheetView showRuler="0" view="pageBreakPreview" zoomScale="70" zoomScaleNormal="90" zoomScaleSheetLayoutView="70" workbookViewId="0">
      <selection activeCell="A6" sqref="A6"/>
    </sheetView>
  </sheetViews>
  <sheetFormatPr defaultColWidth="9" defaultRowHeight="15.75"/>
  <cols>
    <col min="1" max="1" width="10" style="16" customWidth="1"/>
    <col min="2" max="2" width="39.375" style="16" customWidth="1"/>
    <col min="3" max="3" width="18.25" style="16" customWidth="1"/>
    <col min="4" max="4" width="21.75" style="16" customWidth="1"/>
    <col min="5" max="5" width="29.375" style="16" customWidth="1"/>
    <col min="6" max="6" width="14.125" style="16" customWidth="1"/>
    <col min="7" max="7" width="13.375" style="16" customWidth="1"/>
    <col min="8" max="8" width="16.375" style="16" customWidth="1"/>
    <col min="9" max="9" width="18.75" style="16" customWidth="1"/>
    <col min="10" max="10" width="17" style="16" customWidth="1"/>
    <col min="11" max="11" width="19.5" style="16" customWidth="1"/>
    <col min="12" max="12" width="16.25" style="16" customWidth="1"/>
    <col min="13" max="13" width="19.875" style="16" customWidth="1"/>
    <col min="14" max="15" width="8.25" style="16" customWidth="1"/>
    <col min="16" max="16" width="9.5" style="16" customWidth="1"/>
    <col min="17" max="17" width="10.125" style="16" customWidth="1"/>
    <col min="18" max="23" width="8.25" style="16" customWidth="1"/>
    <col min="24" max="24" width="12.75" style="16" customWidth="1"/>
    <col min="25" max="16384" width="9" style="16"/>
  </cols>
  <sheetData>
    <row r="1" spans="1:19" ht="18.7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3" t="s">
        <v>906</v>
      </c>
    </row>
    <row r="2" spans="1:19" ht="18.7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30" t="s">
        <v>0</v>
      </c>
    </row>
    <row r="3" spans="1:19" ht="18.7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30" t="s">
        <v>925</v>
      </c>
    </row>
    <row r="4" spans="1:19" s="22" customFormat="1" ht="59.25" customHeight="1">
      <c r="B4" s="508" t="s">
        <v>921</v>
      </c>
      <c r="C4" s="508"/>
      <c r="D4" s="508"/>
      <c r="E4" s="508"/>
      <c r="F4" s="508"/>
      <c r="G4" s="508"/>
      <c r="H4" s="508"/>
      <c r="I4" s="508"/>
      <c r="J4" s="508"/>
      <c r="K4" s="186"/>
      <c r="L4" s="186"/>
      <c r="M4" s="186"/>
      <c r="N4" s="180"/>
      <c r="O4" s="180"/>
      <c r="P4" s="180"/>
      <c r="Q4" s="180"/>
      <c r="R4" s="180"/>
    </row>
    <row r="5" spans="1:19" s="9" customFormat="1" ht="18.75" customHeight="1">
      <c r="A5" s="433" t="s">
        <v>1037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158"/>
      <c r="O5" s="158"/>
      <c r="P5" s="158"/>
      <c r="Q5" s="158"/>
      <c r="R5" s="158"/>
      <c r="S5" s="158"/>
    </row>
    <row r="6" spans="1:19" s="9" customFormat="1" ht="18.7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</row>
    <row r="7" spans="1:19" s="9" customFormat="1" ht="18.75" customHeight="1">
      <c r="A7" s="434" t="str">
        <f>'1Ф'!A7:AC7</f>
        <v>Отчет о реализации инвестиционной программы  филиала "Брянскэнергосбыт" ООО "Газпром энергосбыт Брянск"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158"/>
      <c r="O7" s="158"/>
      <c r="P7" s="158"/>
      <c r="Q7" s="158"/>
      <c r="R7" s="158"/>
    </row>
    <row r="8" spans="1:19" s="6" customFormat="1" ht="15.75" customHeight="1">
      <c r="A8" s="509"/>
      <c r="B8" s="509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24"/>
      <c r="O8" s="24"/>
      <c r="P8" s="24"/>
      <c r="Q8" s="24"/>
      <c r="R8" s="24"/>
    </row>
    <row r="9" spans="1:19" s="6" customFormat="1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</row>
    <row r="10" spans="1:19" s="6" customFormat="1" ht="18.75">
      <c r="A10" s="434" t="str">
        <f>'1Ф'!A10:AC10</f>
        <v>Год раскрытия информации: 2025 год</v>
      </c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170"/>
      <c r="O10" s="170"/>
      <c r="P10" s="170"/>
      <c r="Q10" s="170"/>
      <c r="R10" s="170"/>
    </row>
    <row r="11" spans="1:19" s="6" customFormat="1" ht="18.75">
      <c r="R11" s="30"/>
    </row>
    <row r="12" spans="1:19" s="6" customFormat="1" ht="18.75">
      <c r="A12" s="434" t="str">
        <f>'1Ф'!A12:AC12</f>
        <v xml:space="preserve">Утвержденные плановые значения показателей приведены в соответствии с Приказом Департамета ТЭК и ЖКХ Брянской области от 12.07.2024 № 87 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19"/>
      <c r="O12" s="171"/>
      <c r="P12" s="171"/>
      <c r="Q12" s="171"/>
      <c r="R12" s="171"/>
    </row>
    <row r="13" spans="1:19" s="6" customFormat="1">
      <c r="A13" s="436"/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24"/>
      <c r="O13" s="24"/>
      <c r="P13" s="24"/>
      <c r="Q13" s="24"/>
      <c r="R13" s="24"/>
    </row>
    <row r="14" spans="1:19" s="17" customFormat="1">
      <c r="A14" s="523"/>
      <c r="B14" s="523"/>
      <c r="C14" s="523"/>
      <c r="D14" s="523"/>
      <c r="E14" s="523"/>
      <c r="F14" s="523"/>
      <c r="G14" s="523"/>
      <c r="H14" s="523"/>
      <c r="I14" s="523"/>
      <c r="J14" s="523"/>
      <c r="K14" s="523"/>
      <c r="L14" s="523"/>
      <c r="M14" s="523"/>
    </row>
    <row r="15" spans="1:19" s="38" customFormat="1" ht="90" customHeight="1">
      <c r="A15" s="522" t="s">
        <v>72</v>
      </c>
      <c r="B15" s="522" t="s">
        <v>19</v>
      </c>
      <c r="C15" s="522" t="s">
        <v>5</v>
      </c>
      <c r="D15" s="522" t="s">
        <v>870</v>
      </c>
      <c r="E15" s="522" t="s">
        <v>869</v>
      </c>
      <c r="F15" s="522" t="s">
        <v>25</v>
      </c>
      <c r="G15" s="522"/>
      <c r="H15" s="522" t="s">
        <v>273</v>
      </c>
      <c r="I15" s="522"/>
      <c r="J15" s="522" t="s">
        <v>26</v>
      </c>
      <c r="K15" s="522"/>
      <c r="L15" s="522" t="s">
        <v>926</v>
      </c>
      <c r="M15" s="522"/>
    </row>
    <row r="16" spans="1:19" s="38" customFormat="1" ht="43.5" customHeight="1">
      <c r="A16" s="522"/>
      <c r="B16" s="522"/>
      <c r="C16" s="522"/>
      <c r="D16" s="522"/>
      <c r="E16" s="522"/>
      <c r="F16" s="39" t="s">
        <v>999</v>
      </c>
      <c r="G16" s="365" t="s">
        <v>999</v>
      </c>
      <c r="H16" s="365" t="s">
        <v>999</v>
      </c>
      <c r="I16" s="365" t="s">
        <v>999</v>
      </c>
      <c r="J16" s="365" t="s">
        <v>999</v>
      </c>
      <c r="K16" s="365" t="s">
        <v>999</v>
      </c>
      <c r="L16" s="365" t="s">
        <v>999</v>
      </c>
      <c r="M16" s="365" t="s">
        <v>999</v>
      </c>
    </row>
    <row r="17" spans="1:13" s="18" customFormat="1" ht="16.5">
      <c r="A17" s="189">
        <v>1</v>
      </c>
      <c r="B17" s="189">
        <v>2</v>
      </c>
      <c r="C17" s="189">
        <v>3</v>
      </c>
      <c r="D17" s="189">
        <v>4</v>
      </c>
      <c r="E17" s="189">
        <v>5</v>
      </c>
      <c r="F17" s="189">
        <v>6</v>
      </c>
      <c r="G17" s="189">
        <v>7</v>
      </c>
      <c r="H17" s="189">
        <v>8</v>
      </c>
      <c r="I17" s="189">
        <v>9</v>
      </c>
      <c r="J17" s="189">
        <v>10</v>
      </c>
      <c r="K17" s="189">
        <v>11</v>
      </c>
      <c r="L17" s="189">
        <v>12</v>
      </c>
      <c r="M17" s="189">
        <v>13</v>
      </c>
    </row>
    <row r="18" spans="1:13" s="18" customFormat="1" ht="31.5">
      <c r="A18" s="239"/>
      <c r="B18" s="240" t="s">
        <v>170</v>
      </c>
      <c r="C18" s="241" t="s">
        <v>945</v>
      </c>
      <c r="D18" s="241" t="s">
        <v>945</v>
      </c>
      <c r="E18" s="241" t="s">
        <v>945</v>
      </c>
      <c r="F18" s="241" t="s">
        <v>945</v>
      </c>
      <c r="G18" s="241" t="s">
        <v>945</v>
      </c>
      <c r="H18" s="241" t="s">
        <v>945</v>
      </c>
      <c r="I18" s="241" t="s">
        <v>945</v>
      </c>
      <c r="J18" s="241" t="s">
        <v>945</v>
      </c>
      <c r="K18" s="241" t="s">
        <v>945</v>
      </c>
      <c r="L18" s="241" t="s">
        <v>945</v>
      </c>
      <c r="M18" s="241" t="s">
        <v>945</v>
      </c>
    </row>
    <row r="19" spans="1:13" s="18" customFormat="1" ht="16.5" hidden="1">
      <c r="A19" s="239" t="s">
        <v>946</v>
      </c>
      <c r="B19" s="240" t="s">
        <v>947</v>
      </c>
      <c r="C19" s="241" t="s">
        <v>945</v>
      </c>
      <c r="D19" s="241" t="s">
        <v>945</v>
      </c>
      <c r="E19" s="241" t="s">
        <v>945</v>
      </c>
      <c r="F19" s="241" t="s">
        <v>945</v>
      </c>
      <c r="G19" s="241" t="s">
        <v>945</v>
      </c>
      <c r="H19" s="241" t="s">
        <v>945</v>
      </c>
      <c r="I19" s="241" t="s">
        <v>945</v>
      </c>
      <c r="J19" s="241" t="s">
        <v>945</v>
      </c>
      <c r="K19" s="241" t="s">
        <v>945</v>
      </c>
      <c r="L19" s="241" t="s">
        <v>945</v>
      </c>
      <c r="M19" s="241" t="s">
        <v>945</v>
      </c>
    </row>
    <row r="20" spans="1:13" s="18" customFormat="1" ht="31.5" hidden="1">
      <c r="A20" s="239" t="s">
        <v>948</v>
      </c>
      <c r="B20" s="240" t="s">
        <v>949</v>
      </c>
      <c r="C20" s="241" t="s">
        <v>945</v>
      </c>
      <c r="D20" s="241" t="s">
        <v>945</v>
      </c>
      <c r="E20" s="241" t="s">
        <v>945</v>
      </c>
      <c r="F20" s="241" t="s">
        <v>945</v>
      </c>
      <c r="G20" s="241" t="s">
        <v>945</v>
      </c>
      <c r="H20" s="241" t="s">
        <v>945</v>
      </c>
      <c r="I20" s="241" t="s">
        <v>945</v>
      </c>
      <c r="J20" s="241" t="s">
        <v>945</v>
      </c>
      <c r="K20" s="241" t="s">
        <v>945</v>
      </c>
      <c r="L20" s="241" t="s">
        <v>945</v>
      </c>
      <c r="M20" s="241" t="s">
        <v>945</v>
      </c>
    </row>
    <row r="21" spans="1:13" s="18" customFormat="1" ht="63" hidden="1">
      <c r="A21" s="239" t="s">
        <v>950</v>
      </c>
      <c r="B21" s="240" t="s">
        <v>951</v>
      </c>
      <c r="C21" s="241" t="s">
        <v>945</v>
      </c>
      <c r="D21" s="241" t="s">
        <v>945</v>
      </c>
      <c r="E21" s="241" t="s">
        <v>945</v>
      </c>
      <c r="F21" s="241" t="s">
        <v>945</v>
      </c>
      <c r="G21" s="241" t="s">
        <v>945</v>
      </c>
      <c r="H21" s="241" t="s">
        <v>945</v>
      </c>
      <c r="I21" s="241" t="s">
        <v>945</v>
      </c>
      <c r="J21" s="241" t="s">
        <v>945</v>
      </c>
      <c r="K21" s="241" t="s">
        <v>945</v>
      </c>
      <c r="L21" s="241" t="s">
        <v>945</v>
      </c>
      <c r="M21" s="241" t="s">
        <v>945</v>
      </c>
    </row>
    <row r="22" spans="1:13" s="18" customFormat="1" ht="31.5" hidden="1">
      <c r="A22" s="239" t="s">
        <v>952</v>
      </c>
      <c r="B22" s="240" t="s">
        <v>953</v>
      </c>
      <c r="C22" s="241" t="s">
        <v>945</v>
      </c>
      <c r="D22" s="241" t="s">
        <v>945</v>
      </c>
      <c r="E22" s="241" t="s">
        <v>945</v>
      </c>
      <c r="F22" s="241" t="s">
        <v>945</v>
      </c>
      <c r="G22" s="241" t="s">
        <v>945</v>
      </c>
      <c r="H22" s="241" t="s">
        <v>945</v>
      </c>
      <c r="I22" s="241" t="s">
        <v>945</v>
      </c>
      <c r="J22" s="241" t="s">
        <v>945</v>
      </c>
      <c r="K22" s="241" t="s">
        <v>945</v>
      </c>
      <c r="L22" s="241" t="s">
        <v>945</v>
      </c>
      <c r="M22" s="241" t="s">
        <v>945</v>
      </c>
    </row>
    <row r="23" spans="1:13" s="18" customFormat="1" ht="47.25" hidden="1">
      <c r="A23" s="239" t="s">
        <v>954</v>
      </c>
      <c r="B23" s="240" t="s">
        <v>955</v>
      </c>
      <c r="C23" s="241" t="s">
        <v>945</v>
      </c>
      <c r="D23" s="241" t="s">
        <v>945</v>
      </c>
      <c r="E23" s="241" t="s">
        <v>945</v>
      </c>
      <c r="F23" s="241" t="s">
        <v>945</v>
      </c>
      <c r="G23" s="241" t="s">
        <v>945</v>
      </c>
      <c r="H23" s="241" t="s">
        <v>945</v>
      </c>
      <c r="I23" s="241" t="s">
        <v>945</v>
      </c>
      <c r="J23" s="241" t="s">
        <v>945</v>
      </c>
      <c r="K23" s="241" t="s">
        <v>945</v>
      </c>
      <c r="L23" s="241" t="s">
        <v>945</v>
      </c>
      <c r="M23" s="241" t="s">
        <v>945</v>
      </c>
    </row>
    <row r="24" spans="1:13" s="18" customFormat="1" ht="16.5">
      <c r="A24" s="239" t="s">
        <v>956</v>
      </c>
      <c r="B24" s="242" t="s">
        <v>957</v>
      </c>
      <c r="C24" s="241" t="s">
        <v>945</v>
      </c>
      <c r="D24" s="241" t="s">
        <v>945</v>
      </c>
      <c r="E24" s="241" t="s">
        <v>945</v>
      </c>
      <c r="F24" s="241" t="s">
        <v>945</v>
      </c>
      <c r="G24" s="241" t="s">
        <v>945</v>
      </c>
      <c r="H24" s="241" t="s">
        <v>945</v>
      </c>
      <c r="I24" s="241" t="s">
        <v>945</v>
      </c>
      <c r="J24" s="241" t="s">
        <v>945</v>
      </c>
      <c r="K24" s="241" t="s">
        <v>945</v>
      </c>
      <c r="L24" s="241" t="s">
        <v>945</v>
      </c>
      <c r="M24" s="241" t="s">
        <v>945</v>
      </c>
    </row>
    <row r="25" spans="1:13" s="18" customFormat="1" ht="16.5">
      <c r="A25" s="239" t="s">
        <v>958</v>
      </c>
      <c r="B25" s="240" t="s">
        <v>959</v>
      </c>
      <c r="C25" s="241" t="s">
        <v>945</v>
      </c>
      <c r="D25" s="241" t="s">
        <v>945</v>
      </c>
      <c r="E25" s="241" t="s">
        <v>945</v>
      </c>
      <c r="F25" s="241" t="s">
        <v>945</v>
      </c>
      <c r="G25" s="241" t="s">
        <v>945</v>
      </c>
      <c r="H25" s="241" t="s">
        <v>945</v>
      </c>
      <c r="I25" s="241" t="s">
        <v>945</v>
      </c>
      <c r="J25" s="241" t="s">
        <v>945</v>
      </c>
      <c r="K25" s="241" t="s">
        <v>945</v>
      </c>
      <c r="L25" s="241" t="s">
        <v>945</v>
      </c>
      <c r="M25" s="241" t="s">
        <v>945</v>
      </c>
    </row>
    <row r="26" spans="1:13" s="18" customFormat="1" ht="31.5" hidden="1">
      <c r="A26" s="239" t="s">
        <v>175</v>
      </c>
      <c r="B26" s="240" t="s">
        <v>960</v>
      </c>
      <c r="C26" s="241" t="s">
        <v>945</v>
      </c>
      <c r="D26" s="241" t="s">
        <v>945</v>
      </c>
      <c r="E26" s="241" t="s">
        <v>945</v>
      </c>
      <c r="F26" s="241" t="s">
        <v>945</v>
      </c>
      <c r="G26" s="241" t="s">
        <v>945</v>
      </c>
      <c r="H26" s="241" t="s">
        <v>945</v>
      </c>
      <c r="I26" s="241" t="s">
        <v>945</v>
      </c>
      <c r="J26" s="241" t="s">
        <v>945</v>
      </c>
      <c r="K26" s="241" t="s">
        <v>945</v>
      </c>
      <c r="L26" s="241" t="s">
        <v>945</v>
      </c>
      <c r="M26" s="241" t="s">
        <v>945</v>
      </c>
    </row>
    <row r="27" spans="1:13" s="18" customFormat="1" ht="47.25" hidden="1">
      <c r="A27" s="239" t="s">
        <v>177</v>
      </c>
      <c r="B27" s="240" t="s">
        <v>961</v>
      </c>
      <c r="C27" s="241" t="s">
        <v>945</v>
      </c>
      <c r="D27" s="241" t="s">
        <v>945</v>
      </c>
      <c r="E27" s="241" t="s">
        <v>945</v>
      </c>
      <c r="F27" s="241" t="s">
        <v>945</v>
      </c>
      <c r="G27" s="241" t="s">
        <v>945</v>
      </c>
      <c r="H27" s="241" t="s">
        <v>945</v>
      </c>
      <c r="I27" s="241" t="s">
        <v>945</v>
      </c>
      <c r="J27" s="241" t="s">
        <v>945</v>
      </c>
      <c r="K27" s="241" t="s">
        <v>945</v>
      </c>
      <c r="L27" s="241" t="s">
        <v>945</v>
      </c>
      <c r="M27" s="241" t="s">
        <v>945</v>
      </c>
    </row>
    <row r="28" spans="1:13" s="18" customFormat="1" ht="47.25" hidden="1">
      <c r="A28" s="239" t="s">
        <v>190</v>
      </c>
      <c r="B28" s="240" t="s">
        <v>962</v>
      </c>
      <c r="C28" s="241" t="s">
        <v>945</v>
      </c>
      <c r="D28" s="241" t="s">
        <v>945</v>
      </c>
      <c r="E28" s="241" t="s">
        <v>945</v>
      </c>
      <c r="F28" s="241" t="s">
        <v>945</v>
      </c>
      <c r="G28" s="241" t="s">
        <v>945</v>
      </c>
      <c r="H28" s="241" t="s">
        <v>945</v>
      </c>
      <c r="I28" s="241" t="s">
        <v>945</v>
      </c>
      <c r="J28" s="241" t="s">
        <v>945</v>
      </c>
      <c r="K28" s="241" t="s">
        <v>945</v>
      </c>
      <c r="L28" s="241" t="s">
        <v>945</v>
      </c>
      <c r="M28" s="241" t="s">
        <v>945</v>
      </c>
    </row>
    <row r="29" spans="1:13" s="18" customFormat="1" ht="63" hidden="1">
      <c r="A29" s="239" t="s">
        <v>191</v>
      </c>
      <c r="B29" s="240" t="s">
        <v>963</v>
      </c>
      <c r="C29" s="241" t="s">
        <v>945</v>
      </c>
      <c r="D29" s="241" t="s">
        <v>945</v>
      </c>
      <c r="E29" s="241" t="s">
        <v>945</v>
      </c>
      <c r="F29" s="241" t="s">
        <v>945</v>
      </c>
      <c r="G29" s="241" t="s">
        <v>945</v>
      </c>
      <c r="H29" s="241" t="s">
        <v>945</v>
      </c>
      <c r="I29" s="241" t="s">
        <v>945</v>
      </c>
      <c r="J29" s="241" t="s">
        <v>945</v>
      </c>
      <c r="K29" s="241" t="s">
        <v>945</v>
      </c>
      <c r="L29" s="241" t="s">
        <v>945</v>
      </c>
      <c r="M29" s="241" t="s">
        <v>945</v>
      </c>
    </row>
    <row r="30" spans="1:13" s="18" customFormat="1" ht="94.5" hidden="1">
      <c r="A30" s="239" t="s">
        <v>964</v>
      </c>
      <c r="B30" s="240" t="s">
        <v>965</v>
      </c>
      <c r="C30" s="241" t="s">
        <v>945</v>
      </c>
      <c r="D30" s="241" t="s">
        <v>945</v>
      </c>
      <c r="E30" s="241" t="s">
        <v>945</v>
      </c>
      <c r="F30" s="241" t="s">
        <v>945</v>
      </c>
      <c r="G30" s="241" t="s">
        <v>945</v>
      </c>
      <c r="H30" s="241" t="s">
        <v>945</v>
      </c>
      <c r="I30" s="241" t="s">
        <v>945</v>
      </c>
      <c r="J30" s="241" t="s">
        <v>945</v>
      </c>
      <c r="K30" s="241" t="s">
        <v>945</v>
      </c>
      <c r="L30" s="241" t="s">
        <v>945</v>
      </c>
      <c r="M30" s="241" t="s">
        <v>945</v>
      </c>
    </row>
    <row r="31" spans="1:13" s="18" customFormat="1" ht="47.25" hidden="1">
      <c r="A31" s="239" t="s">
        <v>193</v>
      </c>
      <c r="B31" s="240" t="s">
        <v>966</v>
      </c>
      <c r="C31" s="241" t="s">
        <v>945</v>
      </c>
      <c r="D31" s="241" t="s">
        <v>945</v>
      </c>
      <c r="E31" s="241" t="s">
        <v>945</v>
      </c>
      <c r="F31" s="241" t="s">
        <v>945</v>
      </c>
      <c r="G31" s="241" t="s">
        <v>945</v>
      </c>
      <c r="H31" s="241" t="s">
        <v>945</v>
      </c>
      <c r="I31" s="241" t="s">
        <v>945</v>
      </c>
      <c r="J31" s="241" t="s">
        <v>945</v>
      </c>
      <c r="K31" s="241" t="s">
        <v>945</v>
      </c>
      <c r="L31" s="241" t="s">
        <v>945</v>
      </c>
      <c r="M31" s="241" t="s">
        <v>945</v>
      </c>
    </row>
    <row r="32" spans="1:13" s="18" customFormat="1" ht="78.75" hidden="1">
      <c r="A32" s="239" t="s">
        <v>194</v>
      </c>
      <c r="B32" s="240" t="s">
        <v>967</v>
      </c>
      <c r="C32" s="241" t="s">
        <v>945</v>
      </c>
      <c r="D32" s="241" t="s">
        <v>945</v>
      </c>
      <c r="E32" s="241" t="s">
        <v>945</v>
      </c>
      <c r="F32" s="241" t="s">
        <v>945</v>
      </c>
      <c r="G32" s="241" t="s">
        <v>945</v>
      </c>
      <c r="H32" s="241" t="s">
        <v>945</v>
      </c>
      <c r="I32" s="241" t="s">
        <v>945</v>
      </c>
      <c r="J32" s="241" t="s">
        <v>945</v>
      </c>
      <c r="K32" s="241" t="s">
        <v>945</v>
      </c>
      <c r="L32" s="241" t="s">
        <v>945</v>
      </c>
      <c r="M32" s="241" t="s">
        <v>945</v>
      </c>
    </row>
    <row r="33" spans="1:13" s="18" customFormat="1" ht="47.25" hidden="1">
      <c r="A33" s="239" t="s">
        <v>204</v>
      </c>
      <c r="B33" s="240" t="s">
        <v>969</v>
      </c>
      <c r="C33" s="241" t="s">
        <v>945</v>
      </c>
      <c r="D33" s="241" t="s">
        <v>945</v>
      </c>
      <c r="E33" s="241" t="s">
        <v>945</v>
      </c>
      <c r="F33" s="241" t="s">
        <v>945</v>
      </c>
      <c r="G33" s="241" t="s">
        <v>945</v>
      </c>
      <c r="H33" s="241" t="s">
        <v>945</v>
      </c>
      <c r="I33" s="241" t="s">
        <v>945</v>
      </c>
      <c r="J33" s="241" t="s">
        <v>945</v>
      </c>
      <c r="K33" s="241" t="s">
        <v>945</v>
      </c>
      <c r="L33" s="241" t="s">
        <v>945</v>
      </c>
      <c r="M33" s="241" t="s">
        <v>945</v>
      </c>
    </row>
    <row r="34" spans="1:13" s="18" customFormat="1" ht="47.25" hidden="1">
      <c r="A34" s="239" t="s">
        <v>205</v>
      </c>
      <c r="B34" s="240" t="s">
        <v>970</v>
      </c>
      <c r="C34" s="241" t="s">
        <v>945</v>
      </c>
      <c r="D34" s="241" t="s">
        <v>945</v>
      </c>
      <c r="E34" s="241" t="s">
        <v>945</v>
      </c>
      <c r="F34" s="241" t="s">
        <v>945</v>
      </c>
      <c r="G34" s="241" t="s">
        <v>945</v>
      </c>
      <c r="H34" s="241" t="s">
        <v>945</v>
      </c>
      <c r="I34" s="241" t="s">
        <v>945</v>
      </c>
      <c r="J34" s="241" t="s">
        <v>945</v>
      </c>
      <c r="K34" s="241" t="s">
        <v>945</v>
      </c>
      <c r="L34" s="241" t="s">
        <v>945</v>
      </c>
      <c r="M34" s="241" t="s">
        <v>945</v>
      </c>
    </row>
    <row r="35" spans="1:13" s="18" customFormat="1" ht="63" hidden="1">
      <c r="A35" s="239" t="s">
        <v>971</v>
      </c>
      <c r="B35" s="240" t="s">
        <v>972</v>
      </c>
      <c r="C35" s="241" t="s">
        <v>945</v>
      </c>
      <c r="D35" s="241" t="s">
        <v>945</v>
      </c>
      <c r="E35" s="241" t="s">
        <v>945</v>
      </c>
      <c r="F35" s="241" t="s">
        <v>945</v>
      </c>
      <c r="G35" s="241" t="s">
        <v>945</v>
      </c>
      <c r="H35" s="241" t="s">
        <v>945</v>
      </c>
      <c r="I35" s="241" t="s">
        <v>945</v>
      </c>
      <c r="J35" s="241" t="s">
        <v>945</v>
      </c>
      <c r="K35" s="241" t="s">
        <v>945</v>
      </c>
      <c r="L35" s="241" t="s">
        <v>945</v>
      </c>
      <c r="M35" s="241" t="s">
        <v>945</v>
      </c>
    </row>
    <row r="36" spans="1:13" s="18" customFormat="1" ht="63" hidden="1">
      <c r="A36" s="239" t="s">
        <v>216</v>
      </c>
      <c r="B36" s="240" t="s">
        <v>977</v>
      </c>
      <c r="C36" s="241" t="s">
        <v>945</v>
      </c>
      <c r="D36" s="241" t="s">
        <v>945</v>
      </c>
      <c r="E36" s="241" t="s">
        <v>945</v>
      </c>
      <c r="F36" s="241" t="s">
        <v>945</v>
      </c>
      <c r="G36" s="241" t="s">
        <v>945</v>
      </c>
      <c r="H36" s="241" t="s">
        <v>945</v>
      </c>
      <c r="I36" s="241" t="s">
        <v>945</v>
      </c>
      <c r="J36" s="241" t="s">
        <v>945</v>
      </c>
      <c r="K36" s="241" t="s">
        <v>945</v>
      </c>
      <c r="L36" s="241" t="s">
        <v>945</v>
      </c>
      <c r="M36" s="241" t="s">
        <v>945</v>
      </c>
    </row>
    <row r="37" spans="1:13" s="18" customFormat="1" ht="63" hidden="1">
      <c r="A37" s="239" t="s">
        <v>978</v>
      </c>
      <c r="B37" s="240" t="s">
        <v>979</v>
      </c>
      <c r="C37" s="241" t="s">
        <v>945</v>
      </c>
      <c r="D37" s="241" t="s">
        <v>945</v>
      </c>
      <c r="E37" s="241" t="s">
        <v>945</v>
      </c>
      <c r="F37" s="241" t="s">
        <v>945</v>
      </c>
      <c r="G37" s="241" t="s">
        <v>945</v>
      </c>
      <c r="H37" s="241" t="s">
        <v>945</v>
      </c>
      <c r="I37" s="241" t="s">
        <v>945</v>
      </c>
      <c r="J37" s="241" t="s">
        <v>945</v>
      </c>
      <c r="K37" s="241" t="s">
        <v>945</v>
      </c>
      <c r="L37" s="241" t="s">
        <v>945</v>
      </c>
      <c r="M37" s="241" t="s">
        <v>945</v>
      </c>
    </row>
    <row r="38" spans="1:13" s="18" customFormat="1" ht="63" hidden="1">
      <c r="A38" s="239" t="s">
        <v>980</v>
      </c>
      <c r="B38" s="240" t="s">
        <v>981</v>
      </c>
      <c r="C38" s="241" t="s">
        <v>945</v>
      </c>
      <c r="D38" s="241" t="s">
        <v>945</v>
      </c>
      <c r="E38" s="241" t="s">
        <v>945</v>
      </c>
      <c r="F38" s="241" t="s">
        <v>945</v>
      </c>
      <c r="G38" s="241" t="s">
        <v>945</v>
      </c>
      <c r="H38" s="241" t="s">
        <v>945</v>
      </c>
      <c r="I38" s="241" t="s">
        <v>945</v>
      </c>
      <c r="J38" s="241" t="s">
        <v>945</v>
      </c>
      <c r="K38" s="241" t="s">
        <v>945</v>
      </c>
      <c r="L38" s="241" t="s">
        <v>945</v>
      </c>
      <c r="M38" s="241" t="s">
        <v>945</v>
      </c>
    </row>
    <row r="39" spans="1:13" s="18" customFormat="1" ht="47.25" hidden="1">
      <c r="A39" s="239" t="s">
        <v>217</v>
      </c>
      <c r="B39" s="240" t="s">
        <v>982</v>
      </c>
      <c r="C39" s="241" t="s">
        <v>945</v>
      </c>
      <c r="D39" s="241" t="s">
        <v>945</v>
      </c>
      <c r="E39" s="241" t="s">
        <v>945</v>
      </c>
      <c r="F39" s="241" t="s">
        <v>945</v>
      </c>
      <c r="G39" s="241" t="s">
        <v>945</v>
      </c>
      <c r="H39" s="241" t="s">
        <v>945</v>
      </c>
      <c r="I39" s="241" t="s">
        <v>945</v>
      </c>
      <c r="J39" s="241" t="s">
        <v>945</v>
      </c>
      <c r="K39" s="241" t="s">
        <v>945</v>
      </c>
      <c r="L39" s="241" t="s">
        <v>945</v>
      </c>
      <c r="M39" s="241" t="s">
        <v>945</v>
      </c>
    </row>
    <row r="40" spans="1:13" s="18" customFormat="1" ht="47.25" hidden="1">
      <c r="A40" s="239" t="s">
        <v>286</v>
      </c>
      <c r="B40" s="240" t="s">
        <v>983</v>
      </c>
      <c r="C40" s="241" t="s">
        <v>945</v>
      </c>
      <c r="D40" s="241" t="s">
        <v>945</v>
      </c>
      <c r="E40" s="241" t="s">
        <v>945</v>
      </c>
      <c r="F40" s="241" t="s">
        <v>945</v>
      </c>
      <c r="G40" s="241" t="s">
        <v>945</v>
      </c>
      <c r="H40" s="241" t="s">
        <v>945</v>
      </c>
      <c r="I40" s="241" t="s">
        <v>945</v>
      </c>
      <c r="J40" s="241" t="s">
        <v>945</v>
      </c>
      <c r="K40" s="241" t="s">
        <v>945</v>
      </c>
      <c r="L40" s="241" t="s">
        <v>945</v>
      </c>
      <c r="M40" s="241" t="s">
        <v>945</v>
      </c>
    </row>
    <row r="41" spans="1:13" s="18" customFormat="1" ht="31.5">
      <c r="A41" s="239" t="s">
        <v>288</v>
      </c>
      <c r="B41" s="242" t="s">
        <v>984</v>
      </c>
      <c r="C41" s="241"/>
      <c r="D41" s="241" t="s">
        <v>945</v>
      </c>
      <c r="E41" s="241" t="s">
        <v>945</v>
      </c>
      <c r="F41" s="241" t="s">
        <v>945</v>
      </c>
      <c r="G41" s="241" t="s">
        <v>945</v>
      </c>
      <c r="H41" s="241" t="s">
        <v>945</v>
      </c>
      <c r="I41" s="241" t="s">
        <v>945</v>
      </c>
      <c r="J41" s="241" t="s">
        <v>945</v>
      </c>
      <c r="K41" s="241" t="s">
        <v>945</v>
      </c>
      <c r="L41" s="241" t="s">
        <v>945</v>
      </c>
      <c r="M41" s="241" t="s">
        <v>945</v>
      </c>
    </row>
    <row r="42" spans="1:13" s="18" customFormat="1" ht="31.5">
      <c r="A42" s="239" t="s">
        <v>985</v>
      </c>
      <c r="B42" s="240" t="s">
        <v>995</v>
      </c>
      <c r="C42" s="241" t="s">
        <v>996</v>
      </c>
      <c r="D42" s="241" t="s">
        <v>945</v>
      </c>
      <c r="E42" s="241" t="s">
        <v>945</v>
      </c>
      <c r="F42" s="241" t="s">
        <v>945</v>
      </c>
      <c r="G42" s="241" t="s">
        <v>945</v>
      </c>
      <c r="H42" s="241" t="s">
        <v>945</v>
      </c>
      <c r="I42" s="241" t="s">
        <v>945</v>
      </c>
      <c r="J42" s="241" t="s">
        <v>945</v>
      </c>
      <c r="K42" s="241" t="s">
        <v>945</v>
      </c>
      <c r="L42" s="241" t="s">
        <v>945</v>
      </c>
      <c r="M42" s="241" t="s">
        <v>945</v>
      </c>
    </row>
    <row r="43" spans="1:13" s="18" customFormat="1" ht="47.25">
      <c r="A43" s="239" t="s">
        <v>986</v>
      </c>
      <c r="B43" s="354" t="s">
        <v>997</v>
      </c>
      <c r="C43" s="241" t="s">
        <v>998</v>
      </c>
      <c r="D43" s="241" t="s">
        <v>945</v>
      </c>
      <c r="E43" s="241" t="s">
        <v>945</v>
      </c>
      <c r="F43" s="241" t="s">
        <v>945</v>
      </c>
      <c r="G43" s="241" t="s">
        <v>945</v>
      </c>
      <c r="H43" s="241" t="s">
        <v>945</v>
      </c>
      <c r="I43" s="241" t="s">
        <v>945</v>
      </c>
      <c r="J43" s="241" t="s">
        <v>945</v>
      </c>
      <c r="K43" s="241" t="s">
        <v>945</v>
      </c>
      <c r="L43" s="241" t="s">
        <v>945</v>
      </c>
      <c r="M43" s="241" t="s">
        <v>945</v>
      </c>
    </row>
    <row r="44" spans="1:13" s="18" customFormat="1" ht="31.5">
      <c r="A44" s="239" t="s">
        <v>1007</v>
      </c>
      <c r="B44" s="354" t="s">
        <v>1008</v>
      </c>
      <c r="C44" s="241" t="s">
        <v>1009</v>
      </c>
      <c r="D44" s="241" t="s">
        <v>945</v>
      </c>
      <c r="E44" s="241" t="s">
        <v>945</v>
      </c>
      <c r="F44" s="241" t="s">
        <v>945</v>
      </c>
      <c r="G44" s="241" t="s">
        <v>945</v>
      </c>
      <c r="H44" s="241" t="s">
        <v>945</v>
      </c>
      <c r="I44" s="241" t="s">
        <v>945</v>
      </c>
      <c r="J44" s="241" t="s">
        <v>945</v>
      </c>
      <c r="K44" s="241" t="s">
        <v>945</v>
      </c>
      <c r="L44" s="241" t="s">
        <v>945</v>
      </c>
      <c r="M44" s="241" t="s">
        <v>945</v>
      </c>
    </row>
    <row r="45" spans="1:13" ht="54" customHeight="1">
      <c r="A45" s="521" t="s">
        <v>922</v>
      </c>
      <c r="B45" s="521"/>
      <c r="C45" s="521"/>
      <c r="D45" s="521"/>
      <c r="E45" s="521"/>
      <c r="F45" s="521"/>
      <c r="G45" s="521"/>
      <c r="H45" s="385"/>
      <c r="I45" s="385"/>
      <c r="J45" s="148"/>
      <c r="K45" s="148"/>
    </row>
    <row r="47" spans="1:13" ht="18.75">
      <c r="B47" s="309"/>
    </row>
    <row r="48" spans="1:13" ht="18.75">
      <c r="B48" s="309" t="s">
        <v>1029</v>
      </c>
    </row>
  </sheetData>
  <customSheetViews>
    <customSheetView guid="{500C2F4F-1743-499A-A051-20565DBF52B2}" scale="80" showPageBreaks="1" printArea="1" view="pageBreakPreview" showRuler="0">
      <selection activeCell="J29" sqref="J29"/>
      <pageMargins left="0.78740157480314965" right="0.39370078740157483" top="0.78740157480314965" bottom="0.78740157480314965" header="0.51181102362204722" footer="0.51181102362204722"/>
      <pageSetup paperSize="9" scale="80" orientation="landscape" r:id="rId1"/>
      <headerFooter alignWithMargins="0">
        <oddHeader xml:space="preserve">&amp;C&amp;18 </oddHeader>
      </headerFooter>
    </customSheetView>
  </customSheetViews>
  <mergeCells count="18">
    <mergeCell ref="A45:G45"/>
    <mergeCell ref="A12:M12"/>
    <mergeCell ref="A13:M13"/>
    <mergeCell ref="J15:K15"/>
    <mergeCell ref="L15:M15"/>
    <mergeCell ref="C15:C16"/>
    <mergeCell ref="E15:E16"/>
    <mergeCell ref="F15:G15"/>
    <mergeCell ref="H15:I15"/>
    <mergeCell ref="A14:M14"/>
    <mergeCell ref="A15:A16"/>
    <mergeCell ref="D15:D16"/>
    <mergeCell ref="B15:B16"/>
    <mergeCell ref="A5:M5"/>
    <mergeCell ref="A7:M7"/>
    <mergeCell ref="A10:M10"/>
    <mergeCell ref="A8:M8"/>
    <mergeCell ref="B4:J4"/>
  </mergeCells>
  <pageMargins left="0.78740157480314965" right="0.39370078740157483" top="0.78740157480314965" bottom="0.78740157480314965" header="0.51181102362204722" footer="0.51181102362204722"/>
  <pageSetup paperSize="9" scale="49" orientation="landscape" r:id="rId2"/>
  <headerFooter alignWithMargins="0">
    <oddHeader xml:space="preserve">&amp;C&amp;18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2"/>
  <sheetViews>
    <sheetView view="pageBreakPreview" zoomScale="90" zoomScaleNormal="70" zoomScaleSheetLayoutView="90" workbookViewId="0">
      <selection activeCell="D20" sqref="D20"/>
    </sheetView>
  </sheetViews>
  <sheetFormatPr defaultColWidth="9" defaultRowHeight="15.75"/>
  <cols>
    <col min="1" max="1" width="9.75" style="47" customWidth="1"/>
    <col min="2" max="2" width="80.75" style="48" customWidth="1"/>
    <col min="3" max="3" width="10.75" style="49" customWidth="1"/>
    <col min="4" max="4" width="10.875" style="49" customWidth="1"/>
    <col min="5" max="6" width="10" style="50" customWidth="1"/>
    <col min="7" max="7" width="10" style="51" customWidth="1"/>
    <col min="8" max="8" width="20.25" style="51" customWidth="1"/>
    <col min="9" max="9" width="11.5" style="51" bestFit="1" customWidth="1"/>
    <col min="10" max="11" width="9" style="51"/>
    <col min="12" max="12" width="10.125" style="51" bestFit="1" customWidth="1"/>
    <col min="13" max="16384" width="9" style="51"/>
  </cols>
  <sheetData>
    <row r="1" spans="1:29" ht="18.75">
      <c r="H1" s="52" t="s">
        <v>1012</v>
      </c>
    </row>
    <row r="2" spans="1:29" ht="18.75">
      <c r="H2" s="52" t="s">
        <v>0</v>
      </c>
    </row>
    <row r="3" spans="1:29" ht="18.75">
      <c r="H3" s="259" t="s">
        <v>925</v>
      </c>
    </row>
    <row r="4" spans="1:29" ht="18.75">
      <c r="H4" s="52"/>
    </row>
    <row r="5" spans="1:29" ht="18.75">
      <c r="H5" s="52"/>
    </row>
    <row r="6" spans="1:29">
      <c r="A6" s="526" t="s">
        <v>1028</v>
      </c>
      <c r="B6" s="526"/>
      <c r="C6" s="526"/>
      <c r="D6" s="526"/>
      <c r="E6" s="526"/>
      <c r="F6" s="526"/>
      <c r="G6" s="526"/>
      <c r="H6" s="526"/>
    </row>
    <row r="7" spans="1:29" ht="41.25" customHeight="1">
      <c r="A7" s="527"/>
      <c r="B7" s="527"/>
      <c r="C7" s="527"/>
      <c r="D7" s="527"/>
      <c r="E7" s="527"/>
      <c r="F7" s="527"/>
      <c r="G7" s="527"/>
      <c r="H7" s="527"/>
    </row>
    <row r="9" spans="1:29" ht="18.75">
      <c r="A9" s="535" t="s">
        <v>992</v>
      </c>
      <c r="B9" s="535"/>
      <c r="C9" s="535"/>
      <c r="D9" s="535"/>
      <c r="E9" s="535"/>
      <c r="F9" s="535"/>
      <c r="G9" s="535"/>
      <c r="H9" s="535"/>
    </row>
    <row r="10" spans="1:29" ht="15.75" customHeight="1">
      <c r="A10" s="536" t="s">
        <v>1037</v>
      </c>
      <c r="B10" s="536"/>
      <c r="C10" s="536"/>
      <c r="D10" s="536"/>
      <c r="E10" s="536"/>
      <c r="F10" s="536"/>
      <c r="G10" s="536"/>
      <c r="H10" s="536"/>
    </row>
    <row r="11" spans="1:29" ht="15.75" customHeight="1">
      <c r="A11" s="535" t="s">
        <v>990</v>
      </c>
      <c r="B11" s="535"/>
      <c r="C11" s="535"/>
      <c r="D11" s="535"/>
      <c r="E11" s="535"/>
      <c r="F11" s="535"/>
      <c r="G11" s="535"/>
      <c r="H11" s="535"/>
    </row>
    <row r="12" spans="1:29" ht="18.75">
      <c r="A12" s="535" t="s">
        <v>1036</v>
      </c>
      <c r="B12" s="535"/>
      <c r="C12" s="535"/>
      <c r="D12" s="535"/>
      <c r="E12" s="535"/>
      <c r="F12" s="535"/>
      <c r="G12" s="535"/>
      <c r="H12" s="535"/>
    </row>
    <row r="13" spans="1:29" ht="18.75">
      <c r="B13" s="53"/>
    </row>
    <row r="14" spans="1:29" ht="41.25" customHeight="1">
      <c r="A14" s="452" t="s">
        <v>1034</v>
      </c>
      <c r="B14" s="452"/>
      <c r="C14" s="452"/>
      <c r="D14" s="452"/>
      <c r="E14" s="452"/>
      <c r="F14" s="452"/>
      <c r="G14" s="452"/>
      <c r="H14" s="452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</row>
    <row r="15" spans="1:29">
      <c r="A15" s="528"/>
      <c r="B15" s="528"/>
    </row>
    <row r="16" spans="1:29">
      <c r="A16" s="51"/>
      <c r="B16" s="51"/>
      <c r="C16" s="51"/>
      <c r="D16" s="51"/>
      <c r="E16" s="51"/>
      <c r="F16" s="51"/>
    </row>
    <row r="17" spans="1:10" ht="18" customHeight="1">
      <c r="A17" s="51"/>
      <c r="B17" s="51"/>
      <c r="C17" s="51"/>
      <c r="D17" s="51"/>
      <c r="E17" s="51"/>
      <c r="F17" s="51"/>
      <c r="J17" s="51" t="s">
        <v>871</v>
      </c>
    </row>
    <row r="18" spans="1:10" ht="21" thickBot="1">
      <c r="A18" s="524" t="s">
        <v>275</v>
      </c>
      <c r="B18" s="524"/>
      <c r="C18" s="524"/>
      <c r="D18" s="524"/>
      <c r="E18" s="524"/>
      <c r="F18" s="524"/>
      <c r="G18" s="524"/>
      <c r="H18" s="524"/>
    </row>
    <row r="19" spans="1:10" s="129" customFormat="1" ht="66" customHeight="1">
      <c r="A19" s="533" t="s">
        <v>172</v>
      </c>
      <c r="B19" s="529" t="s">
        <v>173</v>
      </c>
      <c r="C19" s="531" t="s">
        <v>276</v>
      </c>
      <c r="D19" s="538" t="s">
        <v>1055</v>
      </c>
      <c r="E19" s="539"/>
      <c r="F19" s="540" t="s">
        <v>1033</v>
      </c>
      <c r="G19" s="539"/>
      <c r="H19" s="541" t="s">
        <v>7</v>
      </c>
    </row>
    <row r="20" spans="1:10" s="129" customFormat="1" ht="48" customHeight="1">
      <c r="A20" s="534"/>
      <c r="B20" s="530"/>
      <c r="C20" s="532"/>
      <c r="D20" s="226" t="s">
        <v>856</v>
      </c>
      <c r="E20" s="227" t="s">
        <v>10</v>
      </c>
      <c r="F20" s="227" t="s">
        <v>857</v>
      </c>
      <c r="G20" s="226" t="s">
        <v>855</v>
      </c>
      <c r="H20" s="542"/>
    </row>
    <row r="21" spans="1:10" s="58" customFormat="1" ht="16.5" thickBot="1">
      <c r="A21" s="54">
        <v>1</v>
      </c>
      <c r="B21" s="55">
        <v>2</v>
      </c>
      <c r="C21" s="56">
        <v>3</v>
      </c>
      <c r="D21" s="57">
        <v>4</v>
      </c>
      <c r="E21" s="54">
        <v>5</v>
      </c>
      <c r="F21" s="54" t="s">
        <v>854</v>
      </c>
      <c r="G21" s="55">
        <v>7</v>
      </c>
      <c r="H21" s="55">
        <v>8</v>
      </c>
      <c r="I21" s="51"/>
    </row>
    <row r="22" spans="1:10" s="58" customFormat="1" ht="19.5" thickBot="1">
      <c r="A22" s="546" t="s">
        <v>277</v>
      </c>
      <c r="B22" s="547"/>
      <c r="C22" s="547"/>
      <c r="D22" s="548"/>
      <c r="E22" s="548"/>
      <c r="F22" s="548"/>
      <c r="G22" s="548"/>
      <c r="H22" s="549"/>
      <c r="I22" s="51"/>
    </row>
    <row r="23" spans="1:10" s="58" customFormat="1">
      <c r="A23" s="59" t="s">
        <v>174</v>
      </c>
      <c r="B23" s="60" t="s">
        <v>278</v>
      </c>
      <c r="C23" s="61" t="s">
        <v>936</v>
      </c>
      <c r="D23" s="260">
        <f>D24</f>
        <v>0</v>
      </c>
      <c r="E23" s="261">
        <f>E24</f>
        <v>0</v>
      </c>
      <c r="F23" s="261">
        <f>E23-D23</f>
        <v>0</v>
      </c>
      <c r="G23" s="262" t="e">
        <f>F23/D23*100</f>
        <v>#DIV/0!</v>
      </c>
      <c r="H23" s="263"/>
      <c r="I23" s="51"/>
    </row>
    <row r="24" spans="1:10" s="58" customFormat="1">
      <c r="A24" s="62" t="s">
        <v>175</v>
      </c>
      <c r="B24" s="63" t="s">
        <v>279</v>
      </c>
      <c r="C24" s="64" t="s">
        <v>936</v>
      </c>
      <c r="D24" s="264">
        <f>D32+D37</f>
        <v>0</v>
      </c>
      <c r="E24" s="265">
        <f>E32+E37</f>
        <v>0</v>
      </c>
      <c r="F24" s="265">
        <f>E24-D24</f>
        <v>0</v>
      </c>
      <c r="G24" s="266" t="e">
        <f>F24/D24*100</f>
        <v>#DIV/0!</v>
      </c>
      <c r="H24" s="267"/>
      <c r="I24" s="51"/>
    </row>
    <row r="25" spans="1:10" s="58" customFormat="1" ht="31.5">
      <c r="A25" s="62" t="s">
        <v>177</v>
      </c>
      <c r="B25" s="66" t="s">
        <v>280</v>
      </c>
      <c r="C25" s="64" t="s">
        <v>936</v>
      </c>
      <c r="D25" s="268"/>
      <c r="E25" s="269"/>
      <c r="F25" s="269"/>
      <c r="G25" s="266"/>
      <c r="H25" s="267"/>
      <c r="I25" s="51"/>
    </row>
    <row r="26" spans="1:10" s="58" customFormat="1" ht="31.5">
      <c r="A26" s="62" t="s">
        <v>190</v>
      </c>
      <c r="B26" s="66" t="s">
        <v>281</v>
      </c>
      <c r="C26" s="64" t="s">
        <v>936</v>
      </c>
      <c r="D26" s="268"/>
      <c r="E26" s="269"/>
      <c r="F26" s="269"/>
      <c r="G26" s="266"/>
      <c r="H26" s="267"/>
      <c r="I26" s="51"/>
    </row>
    <row r="27" spans="1:10" s="58" customFormat="1" ht="31.5">
      <c r="A27" s="62" t="s">
        <v>191</v>
      </c>
      <c r="B27" s="66" t="s">
        <v>282</v>
      </c>
      <c r="C27" s="64" t="s">
        <v>936</v>
      </c>
      <c r="D27" s="268"/>
      <c r="E27" s="269"/>
      <c r="F27" s="269"/>
      <c r="G27" s="266"/>
      <c r="H27" s="267"/>
      <c r="I27" s="51"/>
    </row>
    <row r="28" spans="1:10" s="58" customFormat="1">
      <c r="A28" s="62" t="s">
        <v>193</v>
      </c>
      <c r="B28" s="63" t="s">
        <v>283</v>
      </c>
      <c r="C28" s="64" t="s">
        <v>936</v>
      </c>
      <c r="D28" s="268"/>
      <c r="E28" s="269"/>
      <c r="F28" s="269"/>
      <c r="G28" s="266"/>
      <c r="H28" s="267"/>
      <c r="I28" s="51"/>
    </row>
    <row r="29" spans="1:10" s="58" customFormat="1">
      <c r="A29" s="62" t="s">
        <v>216</v>
      </c>
      <c r="B29" s="63" t="s">
        <v>284</v>
      </c>
      <c r="C29" s="64" t="s">
        <v>936</v>
      </c>
      <c r="D29" s="268"/>
      <c r="E29" s="269"/>
      <c r="F29" s="269"/>
      <c r="G29" s="266"/>
      <c r="H29" s="267"/>
      <c r="I29" s="51"/>
    </row>
    <row r="30" spans="1:10" s="58" customFormat="1" ht="15.75" customHeight="1">
      <c r="A30" s="62" t="s">
        <v>217</v>
      </c>
      <c r="B30" s="63" t="s">
        <v>285</v>
      </c>
      <c r="C30" s="64" t="s">
        <v>936</v>
      </c>
      <c r="D30" s="268"/>
      <c r="E30" s="269"/>
      <c r="F30" s="269"/>
      <c r="G30" s="266"/>
      <c r="H30" s="267"/>
      <c r="I30" s="51"/>
    </row>
    <row r="31" spans="1:10" s="58" customFormat="1">
      <c r="A31" s="62" t="s">
        <v>286</v>
      </c>
      <c r="B31" s="63" t="s">
        <v>287</v>
      </c>
      <c r="C31" s="64" t="s">
        <v>936</v>
      </c>
      <c r="D31" s="268"/>
      <c r="E31" s="269"/>
      <c r="F31" s="269"/>
      <c r="G31" s="266"/>
      <c r="H31" s="267"/>
      <c r="I31" s="51"/>
    </row>
    <row r="32" spans="1:10" s="58" customFormat="1">
      <c r="A32" s="62" t="s">
        <v>288</v>
      </c>
      <c r="B32" s="63" t="s">
        <v>289</v>
      </c>
      <c r="C32" s="64" t="s">
        <v>936</v>
      </c>
      <c r="D32" s="268"/>
      <c r="E32" s="269"/>
      <c r="F32" s="269">
        <f t="shared" ref="F32:F81" si="0">E32-D32</f>
        <v>0</v>
      </c>
      <c r="G32" s="266" t="e">
        <f>F32/D32*100</f>
        <v>#DIV/0!</v>
      </c>
      <c r="H32" s="267"/>
      <c r="I32" s="51"/>
    </row>
    <row r="33" spans="1:11" s="58" customFormat="1">
      <c r="A33" s="62" t="s">
        <v>290</v>
      </c>
      <c r="B33" s="63" t="s">
        <v>291</v>
      </c>
      <c r="C33" s="64" t="s">
        <v>936</v>
      </c>
      <c r="D33" s="268"/>
      <c r="E33" s="269"/>
      <c r="F33" s="269"/>
      <c r="G33" s="266"/>
      <c r="H33" s="267"/>
      <c r="I33" s="51"/>
    </row>
    <row r="34" spans="1:11" s="58" customFormat="1" ht="31.5">
      <c r="A34" s="62" t="s">
        <v>292</v>
      </c>
      <c r="B34" s="66" t="s">
        <v>293</v>
      </c>
      <c r="C34" s="64" t="s">
        <v>936</v>
      </c>
      <c r="D34" s="268"/>
      <c r="E34" s="269"/>
      <c r="F34" s="269"/>
      <c r="G34" s="266"/>
      <c r="H34" s="267"/>
      <c r="I34" s="51"/>
    </row>
    <row r="35" spans="1:11" s="58" customFormat="1">
      <c r="A35" s="62" t="s">
        <v>294</v>
      </c>
      <c r="B35" s="67" t="s">
        <v>188</v>
      </c>
      <c r="C35" s="64" t="s">
        <v>936</v>
      </c>
      <c r="D35" s="268"/>
      <c r="E35" s="269"/>
      <c r="F35" s="269"/>
      <c r="G35" s="266"/>
      <c r="H35" s="267"/>
      <c r="I35" s="51"/>
    </row>
    <row r="36" spans="1:11" s="58" customFormat="1">
      <c r="A36" s="62" t="s">
        <v>295</v>
      </c>
      <c r="B36" s="67" t="s">
        <v>189</v>
      </c>
      <c r="C36" s="64" t="s">
        <v>936</v>
      </c>
      <c r="D36" s="268"/>
      <c r="E36" s="269"/>
      <c r="F36" s="269"/>
      <c r="G36" s="266"/>
      <c r="H36" s="267"/>
      <c r="I36" s="51"/>
    </row>
    <row r="37" spans="1:11" s="58" customFormat="1" ht="16.5" thickBot="1">
      <c r="A37" s="76" t="s">
        <v>296</v>
      </c>
      <c r="B37" s="270" t="s">
        <v>297</v>
      </c>
      <c r="C37" s="78" t="s">
        <v>936</v>
      </c>
      <c r="D37" s="271"/>
      <c r="E37" s="272"/>
      <c r="F37" s="272">
        <f t="shared" si="0"/>
        <v>0</v>
      </c>
      <c r="G37" s="273" t="e">
        <f>F37/D37*100</f>
        <v>#DIV/0!</v>
      </c>
      <c r="H37" s="274"/>
      <c r="I37" s="51"/>
    </row>
    <row r="38" spans="1:11" s="58" customFormat="1" ht="31.5">
      <c r="A38" s="80" t="s">
        <v>221</v>
      </c>
      <c r="B38" s="84" t="s">
        <v>298</v>
      </c>
      <c r="C38" s="275" t="s">
        <v>936</v>
      </c>
      <c r="D38" s="268">
        <f>D39</f>
        <v>0</v>
      </c>
      <c r="E38" s="269">
        <f>E39</f>
        <v>0</v>
      </c>
      <c r="F38" s="269">
        <f t="shared" si="0"/>
        <v>0</v>
      </c>
      <c r="G38" s="266" t="e">
        <f t="shared" ref="G38:G99" si="1">F38/D38*100</f>
        <v>#DIV/0!</v>
      </c>
      <c r="H38" s="263"/>
      <c r="I38" s="276"/>
    </row>
    <row r="39" spans="1:11" s="58" customFormat="1">
      <c r="A39" s="62" t="s">
        <v>223</v>
      </c>
      <c r="B39" s="63" t="s">
        <v>279</v>
      </c>
      <c r="C39" s="277" t="s">
        <v>936</v>
      </c>
      <c r="D39" s="268">
        <f>D47+D52</f>
        <v>0</v>
      </c>
      <c r="E39" s="269">
        <f>E47+E52</f>
        <v>0</v>
      </c>
      <c r="F39" s="269">
        <f t="shared" si="0"/>
        <v>0</v>
      </c>
      <c r="G39" s="266" t="e">
        <f t="shared" si="1"/>
        <v>#DIV/0!</v>
      </c>
      <c r="H39" s="267"/>
      <c r="I39" s="276"/>
    </row>
    <row r="40" spans="1:11" s="58" customFormat="1" ht="31.5">
      <c r="A40" s="62" t="s">
        <v>299</v>
      </c>
      <c r="B40" s="68" t="s">
        <v>280</v>
      </c>
      <c r="C40" s="277" t="s">
        <v>936</v>
      </c>
      <c r="D40" s="278"/>
      <c r="E40" s="279"/>
      <c r="F40" s="279"/>
      <c r="G40" s="266"/>
      <c r="H40" s="267"/>
      <c r="I40" s="276"/>
    </row>
    <row r="41" spans="1:11" s="58" customFormat="1" ht="31.5">
      <c r="A41" s="62" t="s">
        <v>300</v>
      </c>
      <c r="B41" s="68" t="s">
        <v>281</v>
      </c>
      <c r="C41" s="277" t="s">
        <v>936</v>
      </c>
      <c r="D41" s="278"/>
      <c r="E41" s="279"/>
      <c r="F41" s="279"/>
      <c r="G41" s="266"/>
      <c r="H41" s="267"/>
      <c r="I41" s="276"/>
    </row>
    <row r="42" spans="1:11" s="58" customFormat="1" ht="31.5">
      <c r="A42" s="62" t="s">
        <v>301</v>
      </c>
      <c r="B42" s="68" t="s">
        <v>282</v>
      </c>
      <c r="C42" s="277" t="s">
        <v>936</v>
      </c>
      <c r="D42" s="278"/>
      <c r="E42" s="279"/>
      <c r="F42" s="279"/>
      <c r="G42" s="266"/>
      <c r="H42" s="267"/>
      <c r="I42" s="51"/>
    </row>
    <row r="43" spans="1:11" s="58" customFormat="1">
      <c r="A43" s="62" t="s">
        <v>225</v>
      </c>
      <c r="B43" s="63" t="s">
        <v>283</v>
      </c>
      <c r="C43" s="277" t="s">
        <v>936</v>
      </c>
      <c r="D43" s="278"/>
      <c r="E43" s="279"/>
      <c r="F43" s="279"/>
      <c r="G43" s="266"/>
      <c r="H43" s="267"/>
      <c r="I43" s="51"/>
    </row>
    <row r="44" spans="1:11" s="58" customFormat="1">
      <c r="A44" s="62" t="s">
        <v>227</v>
      </c>
      <c r="B44" s="63" t="s">
        <v>284</v>
      </c>
      <c r="C44" s="277" t="s">
        <v>936</v>
      </c>
      <c r="D44" s="278"/>
      <c r="E44" s="279"/>
      <c r="F44" s="279"/>
      <c r="G44" s="266"/>
      <c r="H44" s="267"/>
      <c r="I44" s="51"/>
    </row>
    <row r="45" spans="1:11" s="58" customFormat="1">
      <c r="A45" s="62" t="s">
        <v>228</v>
      </c>
      <c r="B45" s="63" t="s">
        <v>285</v>
      </c>
      <c r="C45" s="277" t="s">
        <v>936</v>
      </c>
      <c r="D45" s="278"/>
      <c r="E45" s="279"/>
      <c r="F45" s="279"/>
      <c r="G45" s="266"/>
      <c r="H45" s="267"/>
      <c r="I45" s="51"/>
    </row>
    <row r="46" spans="1:11" s="58" customFormat="1">
      <c r="A46" s="62" t="s">
        <v>230</v>
      </c>
      <c r="B46" s="63" t="s">
        <v>287</v>
      </c>
      <c r="C46" s="277" t="s">
        <v>936</v>
      </c>
      <c r="D46" s="278"/>
      <c r="E46" s="279"/>
      <c r="F46" s="279"/>
      <c r="G46" s="266"/>
      <c r="H46" s="267"/>
      <c r="I46" s="51"/>
    </row>
    <row r="47" spans="1:11" s="58" customFormat="1">
      <c r="A47" s="62" t="s">
        <v>240</v>
      </c>
      <c r="B47" s="63" t="s">
        <v>289</v>
      </c>
      <c r="C47" s="277" t="s">
        <v>936</v>
      </c>
      <c r="D47" s="268"/>
      <c r="E47" s="269"/>
      <c r="F47" s="269">
        <f t="shared" si="0"/>
        <v>0</v>
      </c>
      <c r="G47" s="266" t="e">
        <f t="shared" si="1"/>
        <v>#DIV/0!</v>
      </c>
      <c r="H47" s="267"/>
      <c r="I47" s="327"/>
      <c r="J47" s="327"/>
      <c r="K47" s="325"/>
    </row>
    <row r="48" spans="1:11" s="58" customFormat="1" ht="15.75" customHeight="1">
      <c r="A48" s="62" t="s">
        <v>242</v>
      </c>
      <c r="B48" s="63" t="s">
        <v>291</v>
      </c>
      <c r="C48" s="277" t="s">
        <v>936</v>
      </c>
      <c r="D48" s="268"/>
      <c r="E48" s="269"/>
      <c r="F48" s="269"/>
      <c r="G48" s="266"/>
      <c r="H48" s="267"/>
      <c r="I48" s="51"/>
    </row>
    <row r="49" spans="1:10" s="58" customFormat="1" ht="31.5">
      <c r="A49" s="62" t="s">
        <v>302</v>
      </c>
      <c r="B49" s="66" t="s">
        <v>293</v>
      </c>
      <c r="C49" s="277" t="s">
        <v>936</v>
      </c>
      <c r="D49" s="268"/>
      <c r="E49" s="269"/>
      <c r="F49" s="269"/>
      <c r="G49" s="266"/>
      <c r="H49" s="267"/>
      <c r="I49" s="327"/>
      <c r="J49" s="325"/>
    </row>
    <row r="50" spans="1:10" s="58" customFormat="1">
      <c r="A50" s="62" t="s">
        <v>303</v>
      </c>
      <c r="B50" s="68" t="s">
        <v>188</v>
      </c>
      <c r="C50" s="277" t="s">
        <v>936</v>
      </c>
      <c r="D50" s="268"/>
      <c r="E50" s="269"/>
      <c r="F50" s="269"/>
      <c r="G50" s="266"/>
      <c r="H50" s="267"/>
      <c r="I50" s="51"/>
    </row>
    <row r="51" spans="1:10" s="58" customFormat="1">
      <c r="A51" s="62" t="s">
        <v>304</v>
      </c>
      <c r="B51" s="68" t="s">
        <v>189</v>
      </c>
      <c r="C51" s="277" t="s">
        <v>936</v>
      </c>
      <c r="D51" s="268"/>
      <c r="E51" s="269"/>
      <c r="F51" s="269"/>
      <c r="G51" s="266"/>
      <c r="H51" s="267"/>
      <c r="I51" s="51"/>
    </row>
    <row r="52" spans="1:10" s="58" customFormat="1">
      <c r="A52" s="62" t="s">
        <v>305</v>
      </c>
      <c r="B52" s="63" t="s">
        <v>297</v>
      </c>
      <c r="C52" s="277" t="s">
        <v>936</v>
      </c>
      <c r="D52" s="268"/>
      <c r="E52" s="269"/>
      <c r="F52" s="269">
        <f t="shared" si="0"/>
        <v>0</v>
      </c>
      <c r="G52" s="266" t="e">
        <f t="shared" si="1"/>
        <v>#DIV/0!</v>
      </c>
      <c r="H52" s="267"/>
      <c r="I52" s="51"/>
    </row>
    <row r="53" spans="1:10" s="58" customFormat="1">
      <c r="A53" s="62" t="s">
        <v>306</v>
      </c>
      <c r="B53" s="69" t="s">
        <v>307</v>
      </c>
      <c r="C53" s="277" t="s">
        <v>936</v>
      </c>
      <c r="D53" s="268">
        <f>D54+D55+D60+D61</f>
        <v>0</v>
      </c>
      <c r="E53" s="269">
        <f>E55+E60+E61</f>
        <v>0</v>
      </c>
      <c r="F53" s="269">
        <f t="shared" si="0"/>
        <v>0</v>
      </c>
      <c r="G53" s="266" t="e">
        <f t="shared" si="1"/>
        <v>#DIV/0!</v>
      </c>
      <c r="H53" s="267"/>
      <c r="I53" s="51"/>
    </row>
    <row r="54" spans="1:10" s="58" customFormat="1">
      <c r="A54" s="62" t="s">
        <v>299</v>
      </c>
      <c r="B54" s="68" t="s">
        <v>308</v>
      </c>
      <c r="C54" s="277" t="s">
        <v>936</v>
      </c>
      <c r="D54" s="268"/>
      <c r="E54" s="269"/>
      <c r="F54" s="269"/>
      <c r="G54" s="266"/>
      <c r="H54" s="267"/>
      <c r="I54" s="51"/>
    </row>
    <row r="55" spans="1:10" s="58" customFormat="1">
      <c r="A55" s="62" t="s">
        <v>300</v>
      </c>
      <c r="B55" s="67" t="s">
        <v>309</v>
      </c>
      <c r="C55" s="277" t="s">
        <v>936</v>
      </c>
      <c r="D55" s="268">
        <f>D56+D59</f>
        <v>0</v>
      </c>
      <c r="E55" s="269">
        <f>E56+E59</f>
        <v>0</v>
      </c>
      <c r="F55" s="269">
        <f t="shared" si="0"/>
        <v>0</v>
      </c>
      <c r="G55" s="266" t="e">
        <f t="shared" si="1"/>
        <v>#DIV/0!</v>
      </c>
      <c r="H55" s="267"/>
      <c r="I55" s="51"/>
    </row>
    <row r="56" spans="1:10" s="58" customFormat="1">
      <c r="A56" s="62" t="s">
        <v>310</v>
      </c>
      <c r="B56" s="70" t="s">
        <v>311</v>
      </c>
      <c r="C56" s="277" t="s">
        <v>936</v>
      </c>
      <c r="D56" s="268">
        <f>D57+D58</f>
        <v>0</v>
      </c>
      <c r="E56" s="269">
        <f>E58</f>
        <v>0</v>
      </c>
      <c r="F56" s="269">
        <f t="shared" si="0"/>
        <v>0</v>
      </c>
      <c r="G56" s="266" t="e">
        <f t="shared" si="1"/>
        <v>#DIV/0!</v>
      </c>
      <c r="H56" s="267"/>
      <c r="I56" s="51"/>
    </row>
    <row r="57" spans="1:10" s="58" customFormat="1" ht="31.5">
      <c r="A57" s="62" t="s">
        <v>312</v>
      </c>
      <c r="B57" s="71" t="s">
        <v>313</v>
      </c>
      <c r="C57" s="277" t="s">
        <v>936</v>
      </c>
      <c r="D57" s="278"/>
      <c r="E57" s="279"/>
      <c r="F57" s="279"/>
      <c r="G57" s="266"/>
      <c r="H57" s="267"/>
      <c r="I57" s="51"/>
    </row>
    <row r="58" spans="1:10" s="58" customFormat="1">
      <c r="A58" s="62" t="s">
        <v>314</v>
      </c>
      <c r="B58" s="71" t="s">
        <v>315</v>
      </c>
      <c r="C58" s="277" t="s">
        <v>936</v>
      </c>
      <c r="D58" s="268"/>
      <c r="E58" s="269"/>
      <c r="F58" s="269">
        <f t="shared" si="0"/>
        <v>0</v>
      </c>
      <c r="G58" s="266" t="e">
        <f t="shared" si="1"/>
        <v>#DIV/0!</v>
      </c>
      <c r="H58" s="267"/>
      <c r="I58" s="51"/>
    </row>
    <row r="59" spans="1:10" s="58" customFormat="1" ht="15.75" customHeight="1">
      <c r="A59" s="62" t="s">
        <v>316</v>
      </c>
      <c r="B59" s="70" t="s">
        <v>317</v>
      </c>
      <c r="C59" s="277" t="s">
        <v>936</v>
      </c>
      <c r="D59" s="268"/>
      <c r="E59" s="269"/>
      <c r="F59" s="269"/>
      <c r="G59" s="266"/>
      <c r="H59" s="267"/>
      <c r="I59" s="51"/>
    </row>
    <row r="60" spans="1:10" s="58" customFormat="1">
      <c r="A60" s="62" t="s">
        <v>301</v>
      </c>
      <c r="B60" s="67" t="s">
        <v>318</v>
      </c>
      <c r="C60" s="277" t="s">
        <v>936</v>
      </c>
      <c r="D60" s="268"/>
      <c r="E60" s="269"/>
      <c r="F60" s="269">
        <f t="shared" si="0"/>
        <v>0</v>
      </c>
      <c r="G60" s="266" t="e">
        <f t="shared" si="1"/>
        <v>#DIV/0!</v>
      </c>
      <c r="H60" s="267"/>
      <c r="I60" s="51"/>
    </row>
    <row r="61" spans="1:10" s="58" customFormat="1">
      <c r="A61" s="62" t="s">
        <v>319</v>
      </c>
      <c r="B61" s="67" t="s">
        <v>320</v>
      </c>
      <c r="C61" s="277" t="s">
        <v>936</v>
      </c>
      <c r="D61" s="268"/>
      <c r="E61" s="269"/>
      <c r="F61" s="269">
        <f t="shared" si="0"/>
        <v>0</v>
      </c>
      <c r="G61" s="266"/>
      <c r="H61" s="267"/>
      <c r="I61" s="51"/>
    </row>
    <row r="62" spans="1:10" s="58" customFormat="1">
      <c r="A62" s="62" t="s">
        <v>321</v>
      </c>
      <c r="B62" s="69" t="s">
        <v>322</v>
      </c>
      <c r="C62" s="277" t="s">
        <v>936</v>
      </c>
      <c r="D62" s="268">
        <f>D63+D64+D65+D66+D67</f>
        <v>0</v>
      </c>
      <c r="E62" s="269">
        <f>E63+E64+E65+E66+E67</f>
        <v>0</v>
      </c>
      <c r="F62" s="269">
        <f t="shared" si="0"/>
        <v>0</v>
      </c>
      <c r="G62" s="266" t="e">
        <f t="shared" si="1"/>
        <v>#DIV/0!</v>
      </c>
      <c r="H62" s="267"/>
      <c r="I62" s="51"/>
    </row>
    <row r="63" spans="1:10" s="58" customFormat="1" ht="31.5">
      <c r="A63" s="62" t="s">
        <v>323</v>
      </c>
      <c r="B63" s="68" t="s">
        <v>324</v>
      </c>
      <c r="C63" s="277" t="s">
        <v>936</v>
      </c>
      <c r="D63" s="268"/>
      <c r="E63" s="269"/>
      <c r="F63" s="269">
        <f t="shared" si="0"/>
        <v>0</v>
      </c>
      <c r="G63" s="266" t="e">
        <f t="shared" si="1"/>
        <v>#DIV/0!</v>
      </c>
      <c r="H63" s="267"/>
      <c r="I63" s="51"/>
    </row>
    <row r="64" spans="1:10" s="58" customFormat="1" ht="31.5">
      <c r="A64" s="62" t="s">
        <v>325</v>
      </c>
      <c r="B64" s="68" t="s">
        <v>326</v>
      </c>
      <c r="C64" s="277" t="s">
        <v>936</v>
      </c>
      <c r="D64" s="268"/>
      <c r="E64" s="269"/>
      <c r="F64" s="269">
        <f t="shared" si="0"/>
        <v>0</v>
      </c>
      <c r="G64" s="266" t="e">
        <f t="shared" si="1"/>
        <v>#DIV/0!</v>
      </c>
      <c r="H64" s="267"/>
      <c r="I64" s="51"/>
    </row>
    <row r="65" spans="1:9" s="58" customFormat="1">
      <c r="A65" s="62" t="s">
        <v>327</v>
      </c>
      <c r="B65" s="67" t="s">
        <v>328</v>
      </c>
      <c r="C65" s="277" t="s">
        <v>936</v>
      </c>
      <c r="D65" s="268"/>
      <c r="E65" s="269"/>
      <c r="F65" s="269"/>
      <c r="G65" s="266"/>
      <c r="H65" s="267"/>
      <c r="I65" s="51"/>
    </row>
    <row r="66" spans="1:9" s="58" customFormat="1">
      <c r="A66" s="62" t="s">
        <v>329</v>
      </c>
      <c r="B66" s="67" t="s">
        <v>330</v>
      </c>
      <c r="C66" s="277" t="s">
        <v>936</v>
      </c>
      <c r="D66" s="268"/>
      <c r="E66" s="269"/>
      <c r="F66" s="269">
        <f t="shared" si="0"/>
        <v>0</v>
      </c>
      <c r="G66" s="266" t="e">
        <f t="shared" si="1"/>
        <v>#DIV/0!</v>
      </c>
      <c r="H66" s="267"/>
      <c r="I66" s="51"/>
    </row>
    <row r="67" spans="1:9" s="58" customFormat="1">
      <c r="A67" s="62" t="s">
        <v>331</v>
      </c>
      <c r="B67" s="67" t="s">
        <v>332</v>
      </c>
      <c r="C67" s="277" t="s">
        <v>936</v>
      </c>
      <c r="D67" s="268"/>
      <c r="E67" s="269"/>
      <c r="F67" s="269"/>
      <c r="G67" s="266"/>
      <c r="H67" s="267"/>
      <c r="I67" s="51"/>
    </row>
    <row r="68" spans="1:9" s="58" customFormat="1">
      <c r="A68" s="62" t="s">
        <v>333</v>
      </c>
      <c r="B68" s="69" t="s">
        <v>334</v>
      </c>
      <c r="C68" s="277" t="s">
        <v>936</v>
      </c>
      <c r="D68" s="268"/>
      <c r="E68" s="269"/>
      <c r="F68" s="269">
        <f t="shared" si="0"/>
        <v>0</v>
      </c>
      <c r="G68" s="266" t="e">
        <f t="shared" si="1"/>
        <v>#DIV/0!</v>
      </c>
      <c r="H68" s="267"/>
      <c r="I68" s="51"/>
    </row>
    <row r="69" spans="1:9" s="58" customFormat="1">
      <c r="A69" s="62" t="s">
        <v>335</v>
      </c>
      <c r="B69" s="69" t="s">
        <v>336</v>
      </c>
      <c r="C69" s="277" t="s">
        <v>936</v>
      </c>
      <c r="D69" s="268"/>
      <c r="E69" s="269"/>
      <c r="F69" s="269">
        <f t="shared" si="0"/>
        <v>0</v>
      </c>
      <c r="G69" s="266" t="e">
        <f t="shared" si="1"/>
        <v>#DIV/0!</v>
      </c>
      <c r="H69" s="267"/>
      <c r="I69" s="51"/>
    </row>
    <row r="70" spans="1:9" s="58" customFormat="1">
      <c r="A70" s="62" t="s">
        <v>337</v>
      </c>
      <c r="B70" s="69" t="s">
        <v>338</v>
      </c>
      <c r="C70" s="277" t="s">
        <v>936</v>
      </c>
      <c r="D70" s="330">
        <f>D71+D72</f>
        <v>0</v>
      </c>
      <c r="E70" s="326">
        <f>E71+E72</f>
        <v>0</v>
      </c>
      <c r="F70" s="326">
        <f t="shared" si="0"/>
        <v>0</v>
      </c>
      <c r="G70" s="356">
        <v>0</v>
      </c>
      <c r="H70" s="267"/>
      <c r="I70" s="51"/>
    </row>
    <row r="71" spans="1:9" s="58" customFormat="1">
      <c r="A71" s="62" t="s">
        <v>232</v>
      </c>
      <c r="B71" s="67" t="s">
        <v>339</v>
      </c>
      <c r="C71" s="277" t="s">
        <v>936</v>
      </c>
      <c r="D71" s="330"/>
      <c r="E71" s="326"/>
      <c r="F71" s="326">
        <f t="shared" si="0"/>
        <v>0</v>
      </c>
      <c r="G71" s="356">
        <v>0</v>
      </c>
      <c r="H71" s="267"/>
      <c r="I71" s="51"/>
    </row>
    <row r="72" spans="1:9" s="58" customFormat="1">
      <c r="A72" s="62" t="s">
        <v>236</v>
      </c>
      <c r="B72" s="67" t="s">
        <v>340</v>
      </c>
      <c r="C72" s="277" t="s">
        <v>936</v>
      </c>
      <c r="D72" s="330"/>
      <c r="E72" s="326"/>
      <c r="F72" s="326">
        <f t="shared" ref="F72" si="2">E72-D72</f>
        <v>0</v>
      </c>
      <c r="G72" s="266">
        <v>1</v>
      </c>
      <c r="H72" s="267"/>
      <c r="I72" s="51"/>
    </row>
    <row r="73" spans="1:9" s="58" customFormat="1">
      <c r="A73" s="62" t="s">
        <v>341</v>
      </c>
      <c r="B73" s="69" t="s">
        <v>342</v>
      </c>
      <c r="C73" s="277" t="s">
        <v>936</v>
      </c>
      <c r="D73" s="268">
        <f>D74+D75+D76</f>
        <v>0</v>
      </c>
      <c r="E73" s="269">
        <f>E74+E75+E76</f>
        <v>0</v>
      </c>
      <c r="F73" s="269">
        <f t="shared" si="0"/>
        <v>0</v>
      </c>
      <c r="G73" s="266" t="e">
        <f t="shared" si="1"/>
        <v>#DIV/0!</v>
      </c>
      <c r="H73" s="267"/>
      <c r="I73" s="51"/>
    </row>
    <row r="74" spans="1:9" s="58" customFormat="1">
      <c r="A74" s="62" t="s">
        <v>343</v>
      </c>
      <c r="B74" s="67" t="s">
        <v>344</v>
      </c>
      <c r="C74" s="277" t="s">
        <v>936</v>
      </c>
      <c r="D74" s="268"/>
      <c r="E74" s="269"/>
      <c r="F74" s="269"/>
      <c r="G74" s="266"/>
      <c r="H74" s="267"/>
      <c r="I74" s="51"/>
    </row>
    <row r="75" spans="1:9" s="58" customFormat="1">
      <c r="A75" s="62" t="s">
        <v>345</v>
      </c>
      <c r="B75" s="67" t="s">
        <v>346</v>
      </c>
      <c r="C75" s="277" t="s">
        <v>936</v>
      </c>
      <c r="D75" s="268"/>
      <c r="E75" s="269"/>
      <c r="F75" s="269">
        <f t="shared" si="0"/>
        <v>0</v>
      </c>
      <c r="G75" s="266" t="e">
        <f t="shared" si="1"/>
        <v>#DIV/0!</v>
      </c>
      <c r="H75" s="267"/>
      <c r="I75" s="51"/>
    </row>
    <row r="76" spans="1:9" s="58" customFormat="1" ht="25.5" customHeight="1" thickBot="1">
      <c r="A76" s="72" t="s">
        <v>347</v>
      </c>
      <c r="B76" s="73" t="s">
        <v>348</v>
      </c>
      <c r="C76" s="280" t="s">
        <v>936</v>
      </c>
      <c r="D76" s="281"/>
      <c r="E76" s="282"/>
      <c r="F76" s="282">
        <f t="shared" si="0"/>
        <v>0</v>
      </c>
      <c r="G76" s="283" t="e">
        <f t="shared" si="1"/>
        <v>#DIV/0!</v>
      </c>
      <c r="H76" s="284"/>
      <c r="I76" s="327"/>
    </row>
    <row r="77" spans="1:9" s="58" customFormat="1">
      <c r="A77" s="59" t="s">
        <v>349</v>
      </c>
      <c r="B77" s="75" t="s">
        <v>350</v>
      </c>
      <c r="C77" s="285" t="s">
        <v>936</v>
      </c>
      <c r="D77" s="339">
        <f>D78+D79+D80</f>
        <v>0</v>
      </c>
      <c r="E77" s="286">
        <f>E78+E79+E80</f>
        <v>0</v>
      </c>
      <c r="F77" s="286">
        <f t="shared" si="0"/>
        <v>0</v>
      </c>
      <c r="G77" s="262" t="e">
        <f t="shared" si="1"/>
        <v>#DIV/0!</v>
      </c>
      <c r="H77" s="263"/>
      <c r="I77" s="51"/>
    </row>
    <row r="78" spans="1:9" s="58" customFormat="1">
      <c r="A78" s="62" t="s">
        <v>351</v>
      </c>
      <c r="B78" s="67" t="s">
        <v>352</v>
      </c>
      <c r="C78" s="277" t="s">
        <v>936</v>
      </c>
      <c r="D78" s="268"/>
      <c r="E78" s="269"/>
      <c r="F78" s="269">
        <f t="shared" si="0"/>
        <v>0</v>
      </c>
      <c r="G78" s="266" t="e">
        <f t="shared" si="1"/>
        <v>#DIV/0!</v>
      </c>
      <c r="H78" s="267"/>
      <c r="I78" s="51"/>
    </row>
    <row r="79" spans="1:9" s="58" customFormat="1">
      <c r="A79" s="62" t="s">
        <v>353</v>
      </c>
      <c r="B79" s="67" t="s">
        <v>354</v>
      </c>
      <c r="C79" s="277" t="s">
        <v>936</v>
      </c>
      <c r="D79" s="268"/>
      <c r="E79" s="269"/>
      <c r="F79" s="269"/>
      <c r="G79" s="266"/>
      <c r="H79" s="267"/>
      <c r="I79" s="51"/>
    </row>
    <row r="80" spans="1:9" s="58" customFormat="1" ht="16.5" thickBot="1">
      <c r="A80" s="76" t="s">
        <v>355</v>
      </c>
      <c r="B80" s="77" t="s">
        <v>356</v>
      </c>
      <c r="C80" s="287" t="s">
        <v>936</v>
      </c>
      <c r="D80" s="271"/>
      <c r="E80" s="272"/>
      <c r="F80" s="272">
        <f t="shared" si="0"/>
        <v>0</v>
      </c>
      <c r="G80" s="273" t="e">
        <f t="shared" si="1"/>
        <v>#DIV/0!</v>
      </c>
      <c r="H80" s="274"/>
      <c r="I80" s="51"/>
    </row>
    <row r="81" spans="1:10" s="58" customFormat="1">
      <c r="A81" s="80" t="s">
        <v>357</v>
      </c>
      <c r="B81" s="84" t="s">
        <v>358</v>
      </c>
      <c r="C81" s="275" t="s">
        <v>936</v>
      </c>
      <c r="D81" s="328">
        <f>D23-D53-D62-D68-D69-D70-D73-D77</f>
        <v>0</v>
      </c>
      <c r="E81" s="329">
        <f>E23-E53-E62-E68-E69-E70-E73-E77</f>
        <v>0</v>
      </c>
      <c r="F81" s="288">
        <f t="shared" si="0"/>
        <v>0</v>
      </c>
      <c r="G81" s="289" t="e">
        <f t="shared" si="1"/>
        <v>#DIV/0!</v>
      </c>
      <c r="H81" s="290"/>
      <c r="I81" s="276"/>
      <c r="J81" s="325"/>
    </row>
    <row r="82" spans="1:10" s="58" customFormat="1">
      <c r="A82" s="62" t="s">
        <v>359</v>
      </c>
      <c r="B82" s="63" t="s">
        <v>279</v>
      </c>
      <c r="C82" s="277" t="s">
        <v>936</v>
      </c>
      <c r="D82" s="278"/>
      <c r="E82" s="291"/>
      <c r="F82" s="269"/>
      <c r="G82" s="266"/>
      <c r="H82" s="267"/>
      <c r="I82" s="276"/>
    </row>
    <row r="83" spans="1:10" s="58" customFormat="1" ht="31.5">
      <c r="A83" s="62" t="s">
        <v>360</v>
      </c>
      <c r="B83" s="68" t="s">
        <v>280</v>
      </c>
      <c r="C83" s="277" t="s">
        <v>936</v>
      </c>
      <c r="D83" s="278"/>
      <c r="E83" s="279"/>
      <c r="F83" s="269"/>
      <c r="G83" s="266"/>
      <c r="H83" s="267"/>
      <c r="I83" s="51"/>
    </row>
    <row r="84" spans="1:10" s="58" customFormat="1" ht="31.5">
      <c r="A84" s="62" t="s">
        <v>361</v>
      </c>
      <c r="B84" s="68" t="s">
        <v>281</v>
      </c>
      <c r="C84" s="277" t="s">
        <v>936</v>
      </c>
      <c r="D84" s="278"/>
      <c r="E84" s="279"/>
      <c r="F84" s="269"/>
      <c r="G84" s="266"/>
      <c r="H84" s="267"/>
      <c r="I84" s="51"/>
    </row>
    <row r="85" spans="1:10" s="58" customFormat="1" ht="31.5">
      <c r="A85" s="62" t="s">
        <v>362</v>
      </c>
      <c r="B85" s="68" t="s">
        <v>282</v>
      </c>
      <c r="C85" s="277" t="s">
        <v>936</v>
      </c>
      <c r="D85" s="278"/>
      <c r="E85" s="279"/>
      <c r="F85" s="269"/>
      <c r="G85" s="266"/>
      <c r="H85" s="267"/>
      <c r="I85" s="51"/>
    </row>
    <row r="86" spans="1:10" s="58" customFormat="1">
      <c r="A86" s="62" t="s">
        <v>363</v>
      </c>
      <c r="B86" s="63" t="s">
        <v>283</v>
      </c>
      <c r="C86" s="277" t="s">
        <v>936</v>
      </c>
      <c r="D86" s="278"/>
      <c r="E86" s="279"/>
      <c r="F86" s="269"/>
      <c r="G86" s="266"/>
      <c r="H86" s="267"/>
      <c r="I86" s="51"/>
    </row>
    <row r="87" spans="1:10" s="58" customFormat="1">
      <c r="A87" s="62" t="s">
        <v>364</v>
      </c>
      <c r="B87" s="63" t="s">
        <v>284</v>
      </c>
      <c r="C87" s="277" t="s">
        <v>936</v>
      </c>
      <c r="D87" s="278"/>
      <c r="E87" s="279"/>
      <c r="F87" s="269"/>
      <c r="G87" s="266"/>
      <c r="H87" s="267"/>
      <c r="I87" s="51"/>
    </row>
    <row r="88" spans="1:10" s="58" customFormat="1">
      <c r="A88" s="62" t="s">
        <v>365</v>
      </c>
      <c r="B88" s="63" t="s">
        <v>285</v>
      </c>
      <c r="C88" s="277" t="s">
        <v>936</v>
      </c>
      <c r="D88" s="278"/>
      <c r="E88" s="279"/>
      <c r="F88" s="269"/>
      <c r="G88" s="266"/>
      <c r="H88" s="267"/>
      <c r="I88" s="51"/>
    </row>
    <row r="89" spans="1:10" s="58" customFormat="1">
      <c r="A89" s="62" t="s">
        <v>366</v>
      </c>
      <c r="B89" s="63" t="s">
        <v>287</v>
      </c>
      <c r="C89" s="277" t="s">
        <v>936</v>
      </c>
      <c r="D89" s="278"/>
      <c r="E89" s="279"/>
      <c r="F89" s="269"/>
      <c r="G89" s="266"/>
      <c r="H89" s="267"/>
      <c r="I89" s="51"/>
    </row>
    <row r="90" spans="1:10" s="58" customFormat="1">
      <c r="A90" s="62" t="s">
        <v>367</v>
      </c>
      <c r="B90" s="63" t="s">
        <v>289</v>
      </c>
      <c r="C90" s="277" t="s">
        <v>936</v>
      </c>
      <c r="D90" s="268"/>
      <c r="E90" s="269"/>
      <c r="F90" s="269">
        <f t="shared" ref="F90:F148" si="3">E90-D90</f>
        <v>0</v>
      </c>
      <c r="G90" s="266" t="e">
        <f t="shared" si="1"/>
        <v>#DIV/0!</v>
      </c>
      <c r="H90" s="267"/>
      <c r="I90" s="51"/>
    </row>
    <row r="91" spans="1:10" s="58" customFormat="1">
      <c r="A91" s="62" t="s">
        <v>368</v>
      </c>
      <c r="B91" s="63" t="s">
        <v>291</v>
      </c>
      <c r="C91" s="277" t="s">
        <v>936</v>
      </c>
      <c r="D91" s="278"/>
      <c r="E91" s="279"/>
      <c r="F91" s="269"/>
      <c r="G91" s="266"/>
      <c r="H91" s="267"/>
      <c r="I91" s="51"/>
    </row>
    <row r="92" spans="1:10" s="58" customFormat="1" ht="31.5">
      <c r="A92" s="62" t="s">
        <v>369</v>
      </c>
      <c r="B92" s="66" t="s">
        <v>293</v>
      </c>
      <c r="C92" s="277" t="s">
        <v>936</v>
      </c>
      <c r="D92" s="278"/>
      <c r="E92" s="291"/>
      <c r="F92" s="269"/>
      <c r="G92" s="266"/>
      <c r="H92" s="267"/>
      <c r="I92" s="51"/>
    </row>
    <row r="93" spans="1:10" s="58" customFormat="1">
      <c r="A93" s="62" t="s">
        <v>370</v>
      </c>
      <c r="B93" s="68" t="s">
        <v>188</v>
      </c>
      <c r="C93" s="277" t="s">
        <v>936</v>
      </c>
      <c r="D93" s="278"/>
      <c r="E93" s="291"/>
      <c r="F93" s="269"/>
      <c r="G93" s="266"/>
      <c r="H93" s="267"/>
      <c r="I93" s="51"/>
    </row>
    <row r="94" spans="1:10" s="58" customFormat="1">
      <c r="A94" s="62" t="s">
        <v>371</v>
      </c>
      <c r="B94" s="67" t="s">
        <v>189</v>
      </c>
      <c r="C94" s="277" t="s">
        <v>936</v>
      </c>
      <c r="D94" s="278"/>
      <c r="E94" s="291"/>
      <c r="F94" s="269"/>
      <c r="G94" s="266"/>
      <c r="H94" s="267"/>
      <c r="I94" s="51"/>
    </row>
    <row r="95" spans="1:10" s="58" customFormat="1">
      <c r="A95" s="62" t="s">
        <v>372</v>
      </c>
      <c r="B95" s="63" t="s">
        <v>297</v>
      </c>
      <c r="C95" s="277" t="s">
        <v>936</v>
      </c>
      <c r="D95" s="268">
        <f>D81-D90</f>
        <v>0</v>
      </c>
      <c r="E95" s="269">
        <f>E81-E90</f>
        <v>0</v>
      </c>
      <c r="F95" s="269">
        <f t="shared" si="3"/>
        <v>0</v>
      </c>
      <c r="G95" s="266" t="e">
        <f t="shared" si="1"/>
        <v>#DIV/0!</v>
      </c>
      <c r="H95" s="267"/>
      <c r="I95" s="51"/>
    </row>
    <row r="96" spans="1:10" s="58" customFormat="1">
      <c r="A96" s="62" t="s">
        <v>373</v>
      </c>
      <c r="B96" s="82" t="s">
        <v>374</v>
      </c>
      <c r="C96" s="277" t="s">
        <v>936</v>
      </c>
      <c r="D96" s="268">
        <f>D97-D103</f>
        <v>0</v>
      </c>
      <c r="E96" s="269">
        <f>E97-E103</f>
        <v>0</v>
      </c>
      <c r="F96" s="269">
        <f t="shared" si="3"/>
        <v>0</v>
      </c>
      <c r="G96" s="266" t="e">
        <f t="shared" si="1"/>
        <v>#DIV/0!</v>
      </c>
      <c r="H96" s="267"/>
      <c r="I96" s="51"/>
    </row>
    <row r="97" spans="1:10" s="58" customFormat="1">
      <c r="A97" s="62" t="s">
        <v>29</v>
      </c>
      <c r="B97" s="66" t="s">
        <v>375</v>
      </c>
      <c r="C97" s="277" t="s">
        <v>936</v>
      </c>
      <c r="D97" s="268">
        <f>D98+D99+D100+D102</f>
        <v>0</v>
      </c>
      <c r="E97" s="269">
        <f>E98+E99+E100+E102</f>
        <v>0</v>
      </c>
      <c r="F97" s="269">
        <f t="shared" si="3"/>
        <v>0</v>
      </c>
      <c r="G97" s="266" t="e">
        <f t="shared" si="1"/>
        <v>#DIV/0!</v>
      </c>
      <c r="H97" s="267"/>
      <c r="I97" s="51"/>
    </row>
    <row r="98" spans="1:10" s="58" customFormat="1">
      <c r="A98" s="62" t="s">
        <v>376</v>
      </c>
      <c r="B98" s="68" t="s">
        <v>377</v>
      </c>
      <c r="C98" s="277" t="s">
        <v>936</v>
      </c>
      <c r="D98" s="268"/>
      <c r="E98" s="269"/>
      <c r="F98" s="269"/>
      <c r="G98" s="266"/>
      <c r="H98" s="267"/>
      <c r="I98" s="51"/>
    </row>
    <row r="99" spans="1:10" s="58" customFormat="1">
      <c r="A99" s="62" t="s">
        <v>378</v>
      </c>
      <c r="B99" s="68" t="s">
        <v>379</v>
      </c>
      <c r="C99" s="277" t="s">
        <v>936</v>
      </c>
      <c r="D99" s="268"/>
      <c r="E99" s="269"/>
      <c r="F99" s="269">
        <f t="shared" si="3"/>
        <v>0</v>
      </c>
      <c r="G99" s="266" t="e">
        <f t="shared" si="1"/>
        <v>#DIV/0!</v>
      </c>
      <c r="H99" s="267"/>
      <c r="I99" s="51"/>
    </row>
    <row r="100" spans="1:10" s="58" customFormat="1">
      <c r="A100" s="62" t="s">
        <v>380</v>
      </c>
      <c r="B100" s="68" t="s">
        <v>381</v>
      </c>
      <c r="C100" s="277" t="s">
        <v>936</v>
      </c>
      <c r="D100" s="268">
        <f>D101</f>
        <v>0</v>
      </c>
      <c r="E100" s="269">
        <f>E101</f>
        <v>0</v>
      </c>
      <c r="F100" s="269">
        <f t="shared" si="3"/>
        <v>0</v>
      </c>
      <c r="G100" s="266">
        <v>0</v>
      </c>
      <c r="H100" s="267"/>
      <c r="I100" s="51"/>
    </row>
    <row r="101" spans="1:10" s="58" customFormat="1">
      <c r="A101" s="62" t="s">
        <v>382</v>
      </c>
      <c r="B101" s="70" t="s">
        <v>383</v>
      </c>
      <c r="C101" s="277" t="s">
        <v>936</v>
      </c>
      <c r="D101" s="268"/>
      <c r="E101" s="269"/>
      <c r="F101" s="269">
        <f t="shared" si="3"/>
        <v>0</v>
      </c>
      <c r="G101" s="266">
        <v>0</v>
      </c>
      <c r="H101" s="267"/>
      <c r="I101" s="276"/>
    </row>
    <row r="102" spans="1:10" s="58" customFormat="1" ht="77.25">
      <c r="A102" s="62" t="s">
        <v>384</v>
      </c>
      <c r="B102" s="67" t="s">
        <v>385</v>
      </c>
      <c r="C102" s="277" t="s">
        <v>936</v>
      </c>
      <c r="D102" s="268"/>
      <c r="E102" s="269"/>
      <c r="F102" s="269">
        <f t="shared" si="3"/>
        <v>0</v>
      </c>
      <c r="G102" s="266" t="e">
        <f t="shared" ref="G102:G162" si="4">F102/D102*100</f>
        <v>#DIV/0!</v>
      </c>
      <c r="H102" s="267" t="s">
        <v>993</v>
      </c>
      <c r="I102" s="51"/>
    </row>
    <row r="103" spans="1:10" s="58" customFormat="1">
      <c r="A103" s="62" t="s">
        <v>30</v>
      </c>
      <c r="B103" s="69" t="s">
        <v>342</v>
      </c>
      <c r="C103" s="277" t="s">
        <v>936</v>
      </c>
      <c r="D103" s="268">
        <f>D104+D105+D106+D108</f>
        <v>0</v>
      </c>
      <c r="E103" s="269">
        <f>E104+E105+E106+E108</f>
        <v>0</v>
      </c>
      <c r="F103" s="269">
        <f t="shared" si="3"/>
        <v>0</v>
      </c>
      <c r="G103" s="266" t="e">
        <f t="shared" si="4"/>
        <v>#DIV/0!</v>
      </c>
      <c r="H103" s="267"/>
      <c r="I103" s="51"/>
    </row>
    <row r="104" spans="1:10" s="58" customFormat="1">
      <c r="A104" s="62" t="s">
        <v>386</v>
      </c>
      <c r="B104" s="67" t="s">
        <v>387</v>
      </c>
      <c r="C104" s="277" t="s">
        <v>936</v>
      </c>
      <c r="D104" s="268"/>
      <c r="E104" s="269"/>
      <c r="F104" s="269">
        <f t="shared" si="3"/>
        <v>0</v>
      </c>
      <c r="G104" s="266" t="e">
        <f t="shared" si="4"/>
        <v>#DIV/0!</v>
      </c>
      <c r="H104" s="267"/>
      <c r="I104" s="51"/>
    </row>
    <row r="105" spans="1:10" s="58" customFormat="1">
      <c r="A105" s="62" t="s">
        <v>388</v>
      </c>
      <c r="B105" s="67" t="s">
        <v>389</v>
      </c>
      <c r="C105" s="277" t="s">
        <v>936</v>
      </c>
      <c r="D105" s="268"/>
      <c r="E105" s="269"/>
      <c r="F105" s="269">
        <f t="shared" si="3"/>
        <v>0</v>
      </c>
      <c r="G105" s="266" t="e">
        <f t="shared" si="4"/>
        <v>#DIV/0!</v>
      </c>
      <c r="H105" s="267"/>
      <c r="I105" s="51"/>
    </row>
    <row r="106" spans="1:10" s="58" customFormat="1">
      <c r="A106" s="62" t="s">
        <v>390</v>
      </c>
      <c r="B106" s="67" t="s">
        <v>391</v>
      </c>
      <c r="C106" s="277" t="s">
        <v>936</v>
      </c>
      <c r="D106" s="268">
        <f>D107</f>
        <v>0</v>
      </c>
      <c r="E106" s="269">
        <f>E107</f>
        <v>0</v>
      </c>
      <c r="F106" s="269">
        <f t="shared" si="3"/>
        <v>0</v>
      </c>
      <c r="G106" s="266" t="e">
        <f t="shared" si="4"/>
        <v>#DIV/0!</v>
      </c>
      <c r="H106" s="267"/>
      <c r="I106" s="51"/>
    </row>
    <row r="107" spans="1:10" s="58" customFormat="1">
      <c r="A107" s="62" t="s">
        <v>392</v>
      </c>
      <c r="B107" s="70" t="s">
        <v>393</v>
      </c>
      <c r="C107" s="277" t="s">
        <v>936</v>
      </c>
      <c r="D107" s="268"/>
      <c r="E107" s="269"/>
      <c r="F107" s="269">
        <f t="shared" si="3"/>
        <v>0</v>
      </c>
      <c r="G107" s="266" t="e">
        <f t="shared" si="4"/>
        <v>#DIV/0!</v>
      </c>
      <c r="H107" s="267"/>
      <c r="I107" s="51"/>
    </row>
    <row r="108" spans="1:10" s="58" customFormat="1" ht="77.25">
      <c r="A108" s="62" t="s">
        <v>394</v>
      </c>
      <c r="B108" s="67" t="s">
        <v>395</v>
      </c>
      <c r="C108" s="277" t="s">
        <v>936</v>
      </c>
      <c r="D108" s="268"/>
      <c r="E108" s="269"/>
      <c r="F108" s="269">
        <f t="shared" si="3"/>
        <v>0</v>
      </c>
      <c r="G108" s="266" t="e">
        <f t="shared" si="4"/>
        <v>#DIV/0!</v>
      </c>
      <c r="H108" s="267" t="s">
        <v>994</v>
      </c>
      <c r="I108" s="51"/>
    </row>
    <row r="109" spans="1:10" s="58" customFormat="1">
      <c r="A109" s="62" t="s">
        <v>396</v>
      </c>
      <c r="B109" s="82" t="s">
        <v>397</v>
      </c>
      <c r="C109" s="277" t="s">
        <v>936</v>
      </c>
      <c r="D109" s="330">
        <f>D81+D96</f>
        <v>0</v>
      </c>
      <c r="E109" s="326">
        <f>E81+E96</f>
        <v>0</v>
      </c>
      <c r="F109" s="269">
        <f t="shared" si="3"/>
        <v>0</v>
      </c>
      <c r="G109" s="266" t="e">
        <f t="shared" si="4"/>
        <v>#DIV/0!</v>
      </c>
      <c r="H109" s="267"/>
      <c r="I109" s="276"/>
      <c r="J109" s="276"/>
    </row>
    <row r="110" spans="1:10" s="58" customFormat="1" ht="31.5">
      <c r="A110" s="62" t="s">
        <v>31</v>
      </c>
      <c r="B110" s="66" t="s">
        <v>398</v>
      </c>
      <c r="C110" s="277" t="s">
        <v>936</v>
      </c>
      <c r="D110" s="278"/>
      <c r="E110" s="291"/>
      <c r="F110" s="269"/>
      <c r="G110" s="266"/>
      <c r="H110" s="267"/>
      <c r="I110" s="51"/>
    </row>
    <row r="111" spans="1:10" s="58" customFormat="1" ht="31.5">
      <c r="A111" s="62" t="s">
        <v>399</v>
      </c>
      <c r="B111" s="68" t="s">
        <v>280</v>
      </c>
      <c r="C111" s="277" t="s">
        <v>936</v>
      </c>
      <c r="D111" s="278"/>
      <c r="E111" s="279"/>
      <c r="F111" s="269"/>
      <c r="G111" s="266"/>
      <c r="H111" s="267"/>
      <c r="I111" s="51"/>
    </row>
    <row r="112" spans="1:10" s="58" customFormat="1" ht="31.5">
      <c r="A112" s="62" t="s">
        <v>400</v>
      </c>
      <c r="B112" s="68" t="s">
        <v>281</v>
      </c>
      <c r="C112" s="277" t="s">
        <v>936</v>
      </c>
      <c r="D112" s="278"/>
      <c r="E112" s="279"/>
      <c r="F112" s="269"/>
      <c r="G112" s="266"/>
      <c r="H112" s="267"/>
      <c r="I112" s="51"/>
    </row>
    <row r="113" spans="1:9" s="58" customFormat="1" ht="31.5">
      <c r="A113" s="62" t="s">
        <v>401</v>
      </c>
      <c r="B113" s="68" t="s">
        <v>282</v>
      </c>
      <c r="C113" s="277" t="s">
        <v>936</v>
      </c>
      <c r="D113" s="278"/>
      <c r="E113" s="279"/>
      <c r="F113" s="269"/>
      <c r="G113" s="266"/>
      <c r="H113" s="267"/>
      <c r="I113" s="51"/>
    </row>
    <row r="114" spans="1:9" s="58" customFormat="1">
      <c r="A114" s="62" t="s">
        <v>32</v>
      </c>
      <c r="B114" s="63" t="s">
        <v>283</v>
      </c>
      <c r="C114" s="277" t="s">
        <v>936</v>
      </c>
      <c r="D114" s="278"/>
      <c r="E114" s="279"/>
      <c r="F114" s="269"/>
      <c r="G114" s="266"/>
      <c r="H114" s="267"/>
      <c r="I114" s="51"/>
    </row>
    <row r="115" spans="1:9" s="58" customFormat="1">
      <c r="A115" s="62" t="s">
        <v>33</v>
      </c>
      <c r="B115" s="63" t="s">
        <v>284</v>
      </c>
      <c r="C115" s="277" t="s">
        <v>936</v>
      </c>
      <c r="D115" s="278"/>
      <c r="E115" s="279"/>
      <c r="F115" s="269"/>
      <c r="G115" s="266"/>
      <c r="H115" s="267"/>
      <c r="I115" s="51"/>
    </row>
    <row r="116" spans="1:9" s="58" customFormat="1">
      <c r="A116" s="62" t="s">
        <v>34</v>
      </c>
      <c r="B116" s="63" t="s">
        <v>285</v>
      </c>
      <c r="C116" s="277" t="s">
        <v>936</v>
      </c>
      <c r="D116" s="278"/>
      <c r="E116" s="279"/>
      <c r="F116" s="269"/>
      <c r="G116" s="266"/>
      <c r="H116" s="267"/>
      <c r="I116" s="51"/>
    </row>
    <row r="117" spans="1:9" s="58" customFormat="1">
      <c r="A117" s="62" t="s">
        <v>402</v>
      </c>
      <c r="B117" s="63" t="s">
        <v>287</v>
      </c>
      <c r="C117" s="277" t="s">
        <v>936</v>
      </c>
      <c r="D117" s="278"/>
      <c r="E117" s="279"/>
      <c r="F117" s="269"/>
      <c r="G117" s="266"/>
      <c r="H117" s="267"/>
      <c r="I117" s="51"/>
    </row>
    <row r="118" spans="1:9" s="58" customFormat="1">
      <c r="A118" s="62" t="s">
        <v>403</v>
      </c>
      <c r="B118" s="63" t="s">
        <v>289</v>
      </c>
      <c r="C118" s="277" t="s">
        <v>936</v>
      </c>
      <c r="D118" s="268"/>
      <c r="E118" s="269"/>
      <c r="F118" s="269">
        <f t="shared" si="3"/>
        <v>0</v>
      </c>
      <c r="G118" s="266" t="e">
        <f t="shared" si="4"/>
        <v>#DIV/0!</v>
      </c>
      <c r="H118" s="267"/>
      <c r="I118" s="51"/>
    </row>
    <row r="119" spans="1:9" s="58" customFormat="1">
      <c r="A119" s="62" t="s">
        <v>404</v>
      </c>
      <c r="B119" s="63" t="s">
        <v>291</v>
      </c>
      <c r="C119" s="277" t="s">
        <v>936</v>
      </c>
      <c r="D119" s="268"/>
      <c r="E119" s="269"/>
      <c r="F119" s="269"/>
      <c r="G119" s="266"/>
      <c r="H119" s="267"/>
      <c r="I119" s="51"/>
    </row>
    <row r="120" spans="1:9" s="58" customFormat="1" ht="31.5">
      <c r="A120" s="62" t="s">
        <v>405</v>
      </c>
      <c r="B120" s="66" t="s">
        <v>293</v>
      </c>
      <c r="C120" s="277" t="s">
        <v>936</v>
      </c>
      <c r="D120" s="268"/>
      <c r="E120" s="269"/>
      <c r="F120" s="269"/>
      <c r="G120" s="266"/>
      <c r="H120" s="267"/>
      <c r="I120" s="51"/>
    </row>
    <row r="121" spans="1:9" s="58" customFormat="1">
      <c r="A121" s="62" t="s">
        <v>406</v>
      </c>
      <c r="B121" s="67" t="s">
        <v>188</v>
      </c>
      <c r="C121" s="277" t="s">
        <v>936</v>
      </c>
      <c r="D121" s="268"/>
      <c r="E121" s="269"/>
      <c r="F121" s="269"/>
      <c r="G121" s="266"/>
      <c r="H121" s="267"/>
      <c r="I121" s="51"/>
    </row>
    <row r="122" spans="1:9" s="58" customFormat="1">
      <c r="A122" s="62" t="s">
        <v>407</v>
      </c>
      <c r="B122" s="67" t="s">
        <v>189</v>
      </c>
      <c r="C122" s="277" t="s">
        <v>936</v>
      </c>
      <c r="D122" s="268"/>
      <c r="E122" s="269"/>
      <c r="F122" s="269"/>
      <c r="G122" s="266"/>
      <c r="H122" s="267"/>
      <c r="I122" s="51"/>
    </row>
    <row r="123" spans="1:9" s="58" customFormat="1">
      <c r="A123" s="62" t="s">
        <v>408</v>
      </c>
      <c r="B123" s="63" t="s">
        <v>297</v>
      </c>
      <c r="C123" s="277" t="s">
        <v>936</v>
      </c>
      <c r="D123" s="268">
        <f>D109-D118</f>
        <v>0</v>
      </c>
      <c r="E123" s="269">
        <f>E109-E118</f>
        <v>0</v>
      </c>
      <c r="F123" s="269">
        <f t="shared" si="3"/>
        <v>0</v>
      </c>
      <c r="G123" s="266" t="e">
        <f t="shared" si="4"/>
        <v>#DIV/0!</v>
      </c>
      <c r="H123" s="267"/>
      <c r="I123" s="51"/>
    </row>
    <row r="124" spans="1:9" s="58" customFormat="1">
      <c r="A124" s="62" t="s">
        <v>409</v>
      </c>
      <c r="B124" s="82" t="s">
        <v>410</v>
      </c>
      <c r="C124" s="277" t="s">
        <v>936</v>
      </c>
      <c r="D124" s="268"/>
      <c r="E124" s="269"/>
      <c r="F124" s="269">
        <f t="shared" si="3"/>
        <v>0</v>
      </c>
      <c r="G124" s="266" t="e">
        <f t="shared" si="4"/>
        <v>#DIV/0!</v>
      </c>
      <c r="H124" s="267"/>
      <c r="I124" s="51"/>
    </row>
    <row r="125" spans="1:9" s="58" customFormat="1">
      <c r="A125" s="62" t="s">
        <v>35</v>
      </c>
      <c r="B125" s="63" t="s">
        <v>279</v>
      </c>
      <c r="C125" s="277" t="s">
        <v>936</v>
      </c>
      <c r="D125" s="278"/>
      <c r="E125" s="279"/>
      <c r="F125" s="269"/>
      <c r="G125" s="266"/>
      <c r="H125" s="267"/>
      <c r="I125" s="51"/>
    </row>
    <row r="126" spans="1:9" s="58" customFormat="1" ht="31.5">
      <c r="A126" s="62" t="s">
        <v>411</v>
      </c>
      <c r="B126" s="68" t="s">
        <v>280</v>
      </c>
      <c r="C126" s="277" t="s">
        <v>936</v>
      </c>
      <c r="D126" s="278"/>
      <c r="E126" s="279"/>
      <c r="F126" s="269"/>
      <c r="G126" s="266"/>
      <c r="H126" s="267"/>
      <c r="I126" s="51"/>
    </row>
    <row r="127" spans="1:9" s="58" customFormat="1" ht="31.5">
      <c r="A127" s="62" t="s">
        <v>412</v>
      </c>
      <c r="B127" s="68" t="s">
        <v>281</v>
      </c>
      <c r="C127" s="277" t="s">
        <v>936</v>
      </c>
      <c r="D127" s="278"/>
      <c r="E127" s="279"/>
      <c r="F127" s="269"/>
      <c r="G127" s="266"/>
      <c r="H127" s="267"/>
      <c r="I127" s="51"/>
    </row>
    <row r="128" spans="1:9" s="58" customFormat="1" ht="31.5">
      <c r="A128" s="62" t="s">
        <v>413</v>
      </c>
      <c r="B128" s="68" t="s">
        <v>282</v>
      </c>
      <c r="C128" s="277" t="s">
        <v>936</v>
      </c>
      <c r="D128" s="278"/>
      <c r="E128" s="279"/>
      <c r="F128" s="269"/>
      <c r="G128" s="266"/>
      <c r="H128" s="267"/>
      <c r="I128" s="51"/>
    </row>
    <row r="129" spans="1:10" s="58" customFormat="1">
      <c r="A129" s="62" t="s">
        <v>36</v>
      </c>
      <c r="B129" s="69" t="s">
        <v>414</v>
      </c>
      <c r="C129" s="277" t="s">
        <v>936</v>
      </c>
      <c r="D129" s="278"/>
      <c r="E129" s="279"/>
      <c r="F129" s="269"/>
      <c r="G129" s="266"/>
      <c r="H129" s="267"/>
      <c r="I129" s="51"/>
    </row>
    <row r="130" spans="1:10" s="58" customFormat="1">
      <c r="A130" s="62" t="s">
        <v>37</v>
      </c>
      <c r="B130" s="69" t="s">
        <v>415</v>
      </c>
      <c r="C130" s="277" t="s">
        <v>936</v>
      </c>
      <c r="D130" s="278"/>
      <c r="E130" s="279"/>
      <c r="F130" s="269"/>
      <c r="G130" s="266"/>
      <c r="H130" s="267"/>
      <c r="I130" s="51"/>
    </row>
    <row r="131" spans="1:10" s="58" customFormat="1">
      <c r="A131" s="62" t="s">
        <v>38</v>
      </c>
      <c r="B131" s="69" t="s">
        <v>416</v>
      </c>
      <c r="C131" s="277" t="s">
        <v>936</v>
      </c>
      <c r="D131" s="278"/>
      <c r="E131" s="279"/>
      <c r="F131" s="269"/>
      <c r="G131" s="266"/>
      <c r="H131" s="267"/>
      <c r="I131" s="51"/>
    </row>
    <row r="132" spans="1:10" s="58" customFormat="1">
      <c r="A132" s="62" t="s">
        <v>417</v>
      </c>
      <c r="B132" s="69" t="s">
        <v>418</v>
      </c>
      <c r="C132" s="277" t="s">
        <v>936</v>
      </c>
      <c r="D132" s="278"/>
      <c r="E132" s="279"/>
      <c r="F132" s="269"/>
      <c r="G132" s="266"/>
      <c r="H132" s="267"/>
      <c r="I132" s="51"/>
    </row>
    <row r="133" spans="1:10" s="58" customFormat="1">
      <c r="A133" s="62" t="s">
        <v>419</v>
      </c>
      <c r="B133" s="69" t="s">
        <v>420</v>
      </c>
      <c r="C133" s="277" t="s">
        <v>936</v>
      </c>
      <c r="D133" s="268"/>
      <c r="E133" s="269"/>
      <c r="F133" s="269">
        <f t="shared" si="3"/>
        <v>0</v>
      </c>
      <c r="G133" s="266" t="e">
        <f t="shared" si="4"/>
        <v>#DIV/0!</v>
      </c>
      <c r="H133" s="267"/>
      <c r="I133" s="51"/>
    </row>
    <row r="134" spans="1:10" s="58" customFormat="1">
      <c r="A134" s="62" t="s">
        <v>421</v>
      </c>
      <c r="B134" s="69" t="s">
        <v>422</v>
      </c>
      <c r="C134" s="277" t="s">
        <v>936</v>
      </c>
      <c r="D134" s="278"/>
      <c r="E134" s="279"/>
      <c r="F134" s="269"/>
      <c r="G134" s="266"/>
      <c r="H134" s="267"/>
      <c r="I134" s="51"/>
    </row>
    <row r="135" spans="1:10" s="58" customFormat="1" ht="31.5">
      <c r="A135" s="62" t="s">
        <v>423</v>
      </c>
      <c r="B135" s="69" t="s">
        <v>293</v>
      </c>
      <c r="C135" s="277" t="s">
        <v>936</v>
      </c>
      <c r="D135" s="278"/>
      <c r="E135" s="291"/>
      <c r="F135" s="269"/>
      <c r="G135" s="266"/>
      <c r="H135" s="267"/>
      <c r="I135" s="51"/>
    </row>
    <row r="136" spans="1:10" s="58" customFormat="1">
      <c r="A136" s="62" t="s">
        <v>424</v>
      </c>
      <c r="B136" s="67" t="s">
        <v>425</v>
      </c>
      <c r="C136" s="277" t="s">
        <v>936</v>
      </c>
      <c r="D136" s="278"/>
      <c r="E136" s="291"/>
      <c r="F136" s="269"/>
      <c r="G136" s="266"/>
      <c r="H136" s="267"/>
      <c r="I136" s="51"/>
    </row>
    <row r="137" spans="1:10" s="58" customFormat="1">
      <c r="A137" s="62" t="s">
        <v>426</v>
      </c>
      <c r="B137" s="67" t="s">
        <v>189</v>
      </c>
      <c r="C137" s="277" t="s">
        <v>936</v>
      </c>
      <c r="D137" s="278"/>
      <c r="E137" s="291"/>
      <c r="F137" s="269"/>
      <c r="G137" s="266"/>
      <c r="H137" s="267"/>
      <c r="I137" s="51"/>
    </row>
    <row r="138" spans="1:10" s="58" customFormat="1">
      <c r="A138" s="62" t="s">
        <v>427</v>
      </c>
      <c r="B138" s="69" t="s">
        <v>428</v>
      </c>
      <c r="C138" s="277" t="s">
        <v>936</v>
      </c>
      <c r="D138" s="268">
        <f>D124-D133</f>
        <v>0</v>
      </c>
      <c r="E138" s="269"/>
      <c r="F138" s="269">
        <f t="shared" si="3"/>
        <v>0</v>
      </c>
      <c r="G138" s="266" t="e">
        <f t="shared" si="4"/>
        <v>#DIV/0!</v>
      </c>
      <c r="H138" s="267"/>
      <c r="I138" s="51"/>
    </row>
    <row r="139" spans="1:10" s="58" customFormat="1">
      <c r="A139" s="62" t="s">
        <v>429</v>
      </c>
      <c r="B139" s="82" t="s">
        <v>430</v>
      </c>
      <c r="C139" s="277" t="s">
        <v>936</v>
      </c>
      <c r="D139" s="268">
        <f>D109-D124</f>
        <v>0</v>
      </c>
      <c r="E139" s="269">
        <f>E109-E124</f>
        <v>0</v>
      </c>
      <c r="F139" s="269">
        <f t="shared" si="3"/>
        <v>0</v>
      </c>
      <c r="G139" s="266" t="e">
        <f t="shared" si="4"/>
        <v>#DIV/0!</v>
      </c>
      <c r="H139" s="267"/>
      <c r="I139" s="327"/>
      <c r="J139" s="327"/>
    </row>
    <row r="140" spans="1:10" s="58" customFormat="1">
      <c r="A140" s="62" t="s">
        <v>39</v>
      </c>
      <c r="B140" s="63" t="s">
        <v>279</v>
      </c>
      <c r="C140" s="277" t="s">
        <v>936</v>
      </c>
      <c r="D140" s="278"/>
      <c r="E140" s="291"/>
      <c r="F140" s="269"/>
      <c r="G140" s="266"/>
      <c r="H140" s="267"/>
      <c r="I140" s="51"/>
    </row>
    <row r="141" spans="1:10" s="58" customFormat="1" ht="31.5">
      <c r="A141" s="62" t="s">
        <v>431</v>
      </c>
      <c r="B141" s="68" t="s">
        <v>280</v>
      </c>
      <c r="C141" s="277" t="s">
        <v>936</v>
      </c>
      <c r="D141" s="278"/>
      <c r="E141" s="279"/>
      <c r="F141" s="269"/>
      <c r="G141" s="266"/>
      <c r="H141" s="267"/>
      <c r="I141" s="51"/>
    </row>
    <row r="142" spans="1:10" s="58" customFormat="1" ht="31.5">
      <c r="A142" s="62" t="s">
        <v>432</v>
      </c>
      <c r="B142" s="68" t="s">
        <v>281</v>
      </c>
      <c r="C142" s="277" t="s">
        <v>936</v>
      </c>
      <c r="D142" s="278"/>
      <c r="E142" s="279"/>
      <c r="F142" s="269"/>
      <c r="G142" s="266"/>
      <c r="H142" s="267"/>
      <c r="I142" s="51"/>
    </row>
    <row r="143" spans="1:10" s="58" customFormat="1" ht="31.5">
      <c r="A143" s="62" t="s">
        <v>433</v>
      </c>
      <c r="B143" s="68" t="s">
        <v>282</v>
      </c>
      <c r="C143" s="277" t="s">
        <v>936</v>
      </c>
      <c r="D143" s="278"/>
      <c r="E143" s="279"/>
      <c r="F143" s="269"/>
      <c r="G143" s="266"/>
      <c r="H143" s="267"/>
      <c r="I143" s="51"/>
    </row>
    <row r="144" spans="1:10" s="58" customFormat="1">
      <c r="A144" s="62" t="s">
        <v>40</v>
      </c>
      <c r="B144" s="63" t="s">
        <v>283</v>
      </c>
      <c r="C144" s="277" t="s">
        <v>936</v>
      </c>
      <c r="D144" s="278"/>
      <c r="E144" s="279"/>
      <c r="F144" s="269"/>
      <c r="G144" s="266"/>
      <c r="H144" s="267"/>
      <c r="I144" s="51"/>
    </row>
    <row r="145" spans="1:9" s="58" customFormat="1">
      <c r="A145" s="62" t="s">
        <v>41</v>
      </c>
      <c r="B145" s="63" t="s">
        <v>284</v>
      </c>
      <c r="C145" s="277" t="s">
        <v>936</v>
      </c>
      <c r="D145" s="278"/>
      <c r="E145" s="279"/>
      <c r="F145" s="269"/>
      <c r="G145" s="266"/>
      <c r="H145" s="267"/>
      <c r="I145" s="51"/>
    </row>
    <row r="146" spans="1:9" s="58" customFormat="1">
      <c r="A146" s="62" t="s">
        <v>42</v>
      </c>
      <c r="B146" s="63" t="s">
        <v>285</v>
      </c>
      <c r="C146" s="277" t="s">
        <v>936</v>
      </c>
      <c r="D146" s="278"/>
      <c r="E146" s="279"/>
      <c r="F146" s="269"/>
      <c r="G146" s="266"/>
      <c r="H146" s="267"/>
      <c r="I146" s="51"/>
    </row>
    <row r="147" spans="1:9" s="58" customFormat="1">
      <c r="A147" s="62" t="s">
        <v>434</v>
      </c>
      <c r="B147" s="66" t="s">
        <v>287</v>
      </c>
      <c r="C147" s="277" t="s">
        <v>936</v>
      </c>
      <c r="D147" s="278"/>
      <c r="E147" s="279"/>
      <c r="F147" s="269"/>
      <c r="G147" s="266"/>
      <c r="H147" s="267"/>
      <c r="I147" s="51"/>
    </row>
    <row r="148" spans="1:9" s="58" customFormat="1">
      <c r="A148" s="62" t="s">
        <v>435</v>
      </c>
      <c r="B148" s="63" t="s">
        <v>289</v>
      </c>
      <c r="C148" s="277" t="s">
        <v>936</v>
      </c>
      <c r="D148" s="268">
        <f>D118-D133</f>
        <v>0</v>
      </c>
      <c r="E148" s="269">
        <f>E118-E133</f>
        <v>0</v>
      </c>
      <c r="F148" s="269">
        <f t="shared" si="3"/>
        <v>0</v>
      </c>
      <c r="G148" s="266" t="e">
        <f t="shared" si="4"/>
        <v>#DIV/0!</v>
      </c>
      <c r="H148" s="267"/>
      <c r="I148" s="51"/>
    </row>
    <row r="149" spans="1:9" s="58" customFormat="1">
      <c r="A149" s="62" t="s">
        <v>436</v>
      </c>
      <c r="B149" s="63" t="s">
        <v>291</v>
      </c>
      <c r="C149" s="277" t="s">
        <v>936</v>
      </c>
      <c r="D149" s="268"/>
      <c r="E149" s="269"/>
      <c r="F149" s="269"/>
      <c r="G149" s="266"/>
      <c r="H149" s="267"/>
      <c r="I149" s="51"/>
    </row>
    <row r="150" spans="1:9" s="58" customFormat="1" ht="31.5">
      <c r="A150" s="62" t="s">
        <v>437</v>
      </c>
      <c r="B150" s="66" t="s">
        <v>293</v>
      </c>
      <c r="C150" s="277" t="s">
        <v>936</v>
      </c>
      <c r="D150" s="268"/>
      <c r="E150" s="269"/>
      <c r="F150" s="269"/>
      <c r="G150" s="266"/>
      <c r="H150" s="267"/>
      <c r="I150" s="51"/>
    </row>
    <row r="151" spans="1:9" s="58" customFormat="1">
      <c r="A151" s="62" t="s">
        <v>438</v>
      </c>
      <c r="B151" s="67" t="s">
        <v>188</v>
      </c>
      <c r="C151" s="277" t="s">
        <v>936</v>
      </c>
      <c r="D151" s="268"/>
      <c r="E151" s="269"/>
      <c r="F151" s="269"/>
      <c r="G151" s="266"/>
      <c r="H151" s="267"/>
      <c r="I151" s="51"/>
    </row>
    <row r="152" spans="1:9" s="58" customFormat="1">
      <c r="A152" s="62" t="s">
        <v>439</v>
      </c>
      <c r="B152" s="67" t="s">
        <v>189</v>
      </c>
      <c r="C152" s="277" t="s">
        <v>936</v>
      </c>
      <c r="D152" s="268"/>
      <c r="E152" s="269"/>
      <c r="F152" s="269"/>
      <c r="G152" s="266"/>
      <c r="H152" s="267"/>
      <c r="I152" s="51"/>
    </row>
    <row r="153" spans="1:9" s="58" customFormat="1">
      <c r="A153" s="62" t="s">
        <v>440</v>
      </c>
      <c r="B153" s="63" t="s">
        <v>297</v>
      </c>
      <c r="C153" s="277" t="s">
        <v>936</v>
      </c>
      <c r="D153" s="268">
        <f>D139-D148</f>
        <v>0</v>
      </c>
      <c r="E153" s="269">
        <f>E123-E138</f>
        <v>0</v>
      </c>
      <c r="F153" s="269">
        <f t="shared" ref="F153:F165" si="5">E153-D153</f>
        <v>0</v>
      </c>
      <c r="G153" s="266" t="e">
        <f t="shared" si="4"/>
        <v>#DIV/0!</v>
      </c>
      <c r="H153" s="267"/>
      <c r="I153" s="51"/>
    </row>
    <row r="154" spans="1:9" s="58" customFormat="1">
      <c r="A154" s="62" t="s">
        <v>441</v>
      </c>
      <c r="B154" s="82" t="s">
        <v>442</v>
      </c>
      <c r="C154" s="277" t="s">
        <v>936</v>
      </c>
      <c r="D154" s="268">
        <f>D139</f>
        <v>0</v>
      </c>
      <c r="E154" s="269">
        <f>E139</f>
        <v>0</v>
      </c>
      <c r="F154" s="269">
        <f t="shared" si="5"/>
        <v>0</v>
      </c>
      <c r="G154" s="266" t="e">
        <f t="shared" si="4"/>
        <v>#DIV/0!</v>
      </c>
      <c r="H154" s="267"/>
      <c r="I154" s="331"/>
    </row>
    <row r="155" spans="1:9" s="58" customFormat="1">
      <c r="A155" s="62" t="s">
        <v>43</v>
      </c>
      <c r="B155" s="69" t="s">
        <v>443</v>
      </c>
      <c r="C155" s="277" t="s">
        <v>936</v>
      </c>
      <c r="D155" s="268"/>
      <c r="E155" s="269"/>
      <c r="F155" s="269">
        <f t="shared" si="5"/>
        <v>0</v>
      </c>
      <c r="G155" s="266" t="e">
        <f t="shared" si="4"/>
        <v>#DIV/0!</v>
      </c>
      <c r="H155" s="267"/>
      <c r="I155" s="51"/>
    </row>
    <row r="156" spans="1:9" s="58" customFormat="1">
      <c r="A156" s="62" t="s">
        <v>44</v>
      </c>
      <c r="B156" s="69" t="s">
        <v>444</v>
      </c>
      <c r="C156" s="277" t="s">
        <v>936</v>
      </c>
      <c r="D156" s="268"/>
      <c r="E156" s="269"/>
      <c r="F156" s="269"/>
      <c r="G156" s="266"/>
      <c r="H156" s="267"/>
      <c r="I156" s="51"/>
    </row>
    <row r="157" spans="1:9" s="58" customFormat="1">
      <c r="A157" s="62" t="s">
        <v>45</v>
      </c>
      <c r="B157" s="69" t="s">
        <v>445</v>
      </c>
      <c r="C157" s="277" t="s">
        <v>936</v>
      </c>
      <c r="D157" s="268"/>
      <c r="E157" s="269"/>
      <c r="F157" s="269"/>
      <c r="G157" s="266"/>
      <c r="H157" s="267"/>
      <c r="I157" s="51"/>
    </row>
    <row r="158" spans="1:9" s="58" customFormat="1" ht="16.5" thickBot="1">
      <c r="A158" s="76" t="s">
        <v>46</v>
      </c>
      <c r="B158" s="69" t="s">
        <v>446</v>
      </c>
      <c r="C158" s="277" t="s">
        <v>936</v>
      </c>
      <c r="D158" s="271">
        <f>D139-D155-D156-D157</f>
        <v>0</v>
      </c>
      <c r="E158" s="272">
        <f t="shared" ref="E158" si="6">E139-E155-E156-E157</f>
        <v>0</v>
      </c>
      <c r="F158" s="272">
        <f t="shared" si="5"/>
        <v>0</v>
      </c>
      <c r="G158" s="273" t="e">
        <f t="shared" si="4"/>
        <v>#DIV/0!</v>
      </c>
      <c r="H158" s="274"/>
      <c r="I158" s="51"/>
    </row>
    <row r="159" spans="1:9" s="58" customFormat="1">
      <c r="A159" s="59" t="s">
        <v>447</v>
      </c>
      <c r="B159" s="60" t="s">
        <v>350</v>
      </c>
      <c r="C159" s="61" t="s">
        <v>448</v>
      </c>
      <c r="D159" s="293"/>
      <c r="E159" s="294"/>
      <c r="F159" s="288"/>
      <c r="G159" s="289"/>
      <c r="H159" s="290"/>
      <c r="I159" s="51"/>
    </row>
    <row r="160" spans="1:9" s="58" customFormat="1" ht="31.5">
      <c r="A160" s="62" t="s">
        <v>47</v>
      </c>
      <c r="B160" s="69" t="s">
        <v>449</v>
      </c>
      <c r="C160" s="64" t="s">
        <v>936</v>
      </c>
      <c r="D160" s="268">
        <f t="shared" ref="D160:E160" si="7">D109+D105+D69</f>
        <v>0</v>
      </c>
      <c r="E160" s="269">
        <f t="shared" si="7"/>
        <v>0</v>
      </c>
      <c r="F160" s="269">
        <f t="shared" si="5"/>
        <v>0</v>
      </c>
      <c r="G160" s="266" t="e">
        <f t="shared" si="4"/>
        <v>#DIV/0!</v>
      </c>
      <c r="H160" s="267"/>
      <c r="I160" s="51"/>
    </row>
    <row r="161" spans="1:9" s="58" customFormat="1">
      <c r="A161" s="62" t="s">
        <v>48</v>
      </c>
      <c r="B161" s="69" t="s">
        <v>450</v>
      </c>
      <c r="C161" s="64" t="s">
        <v>936</v>
      </c>
      <c r="D161" s="268">
        <f>D162</f>
        <v>0</v>
      </c>
      <c r="E161" s="269">
        <f>E162</f>
        <v>0</v>
      </c>
      <c r="F161" s="269">
        <f t="shared" si="5"/>
        <v>0</v>
      </c>
      <c r="G161" s="266" t="e">
        <f t="shared" si="4"/>
        <v>#DIV/0!</v>
      </c>
      <c r="H161" s="267"/>
      <c r="I161" s="51"/>
    </row>
    <row r="162" spans="1:9" s="58" customFormat="1">
      <c r="A162" s="62" t="s">
        <v>451</v>
      </c>
      <c r="B162" s="68" t="s">
        <v>452</v>
      </c>
      <c r="C162" s="64" t="s">
        <v>936</v>
      </c>
      <c r="D162" s="268"/>
      <c r="E162" s="268"/>
      <c r="F162" s="269">
        <f t="shared" si="5"/>
        <v>0</v>
      </c>
      <c r="G162" s="266" t="e">
        <f t="shared" si="4"/>
        <v>#DIV/0!</v>
      </c>
      <c r="H162" s="267"/>
      <c r="I162" s="51"/>
    </row>
    <row r="163" spans="1:9" s="58" customFormat="1">
      <c r="A163" s="62" t="s">
        <v>49</v>
      </c>
      <c r="B163" s="69" t="s">
        <v>453</v>
      </c>
      <c r="C163" s="64" t="s">
        <v>936</v>
      </c>
      <c r="D163" s="268">
        <f>D164</f>
        <v>0</v>
      </c>
      <c r="E163" s="269">
        <f>E164</f>
        <v>0</v>
      </c>
      <c r="F163" s="269">
        <f t="shared" si="5"/>
        <v>0</v>
      </c>
      <c r="G163" s="266">
        <v>0</v>
      </c>
      <c r="H163" s="267"/>
      <c r="I163" s="51"/>
    </row>
    <row r="164" spans="1:9" s="58" customFormat="1">
      <c r="A164" s="72" t="s">
        <v>454</v>
      </c>
      <c r="B164" s="68" t="s">
        <v>455</v>
      </c>
      <c r="C164" s="64" t="s">
        <v>936</v>
      </c>
      <c r="D164" s="268">
        <v>0</v>
      </c>
      <c r="E164" s="269">
        <v>0</v>
      </c>
      <c r="F164" s="269">
        <f t="shared" si="5"/>
        <v>0</v>
      </c>
      <c r="G164" s="266">
        <v>0</v>
      </c>
      <c r="H164" s="284"/>
      <c r="I164" s="51"/>
    </row>
    <row r="165" spans="1:9" s="58" customFormat="1" ht="32.25" thickBot="1">
      <c r="A165" s="76" t="s">
        <v>50</v>
      </c>
      <c r="B165" s="83" t="s">
        <v>456</v>
      </c>
      <c r="C165" s="78" t="s">
        <v>448</v>
      </c>
      <c r="D165" s="268" t="e">
        <f>D163/D160</f>
        <v>#DIV/0!</v>
      </c>
      <c r="E165" s="269" t="e">
        <f>E163/E160</f>
        <v>#DIV/0!</v>
      </c>
      <c r="F165" s="269" t="e">
        <f t="shared" si="5"/>
        <v>#DIV/0!</v>
      </c>
      <c r="G165" s="266">
        <v>0</v>
      </c>
      <c r="H165" s="274"/>
      <c r="I165" s="51"/>
    </row>
    <row r="166" spans="1:9" s="58" customFormat="1" ht="19.5" thickBot="1">
      <c r="A166" s="546" t="s">
        <v>457</v>
      </c>
      <c r="B166" s="547"/>
      <c r="C166" s="547"/>
      <c r="D166" s="547"/>
      <c r="E166" s="547"/>
      <c r="F166" s="547"/>
      <c r="G166" s="547"/>
      <c r="H166" s="550"/>
      <c r="I166" s="51"/>
    </row>
    <row r="167" spans="1:9" s="58" customFormat="1">
      <c r="A167" s="80" t="s">
        <v>458</v>
      </c>
      <c r="B167" s="84" t="s">
        <v>459</v>
      </c>
      <c r="C167" s="64" t="s">
        <v>936</v>
      </c>
      <c r="D167" s="268">
        <f t="shared" ref="D167:G167" si="8">SUM(D168,D172:D178,D181,D184)</f>
        <v>0</v>
      </c>
      <c r="E167" s="269">
        <f t="shared" si="8"/>
        <v>0</v>
      </c>
      <c r="F167" s="269">
        <f t="shared" si="8"/>
        <v>0</v>
      </c>
      <c r="G167" s="266" t="e">
        <f t="shared" si="8"/>
        <v>#DIV/0!</v>
      </c>
      <c r="H167" s="204"/>
      <c r="I167" s="51"/>
    </row>
    <row r="168" spans="1:9" s="58" customFormat="1">
      <c r="A168" s="62" t="s">
        <v>51</v>
      </c>
      <c r="B168" s="63" t="s">
        <v>279</v>
      </c>
      <c r="C168" s="64" t="s">
        <v>936</v>
      </c>
      <c r="D168" s="295"/>
      <c r="E168" s="279"/>
      <c r="F168" s="279"/>
      <c r="G168" s="266"/>
      <c r="H168" s="198"/>
      <c r="I168" s="51"/>
    </row>
    <row r="169" spans="1:9" s="58" customFormat="1" ht="31.5">
      <c r="A169" s="62" t="s">
        <v>460</v>
      </c>
      <c r="B169" s="68" t="s">
        <v>280</v>
      </c>
      <c r="C169" s="64" t="s">
        <v>936</v>
      </c>
      <c r="D169" s="295"/>
      <c r="E169" s="279"/>
      <c r="F169" s="279"/>
      <c r="G169" s="199"/>
      <c r="H169" s="198"/>
      <c r="I169" s="51"/>
    </row>
    <row r="170" spans="1:9" s="58" customFormat="1" ht="31.5">
      <c r="A170" s="62" t="s">
        <v>461</v>
      </c>
      <c r="B170" s="68" t="s">
        <v>281</v>
      </c>
      <c r="C170" s="64" t="s">
        <v>936</v>
      </c>
      <c r="D170" s="295"/>
      <c r="E170" s="279"/>
      <c r="F170" s="279"/>
      <c r="G170" s="199"/>
      <c r="H170" s="198"/>
      <c r="I170" s="51"/>
    </row>
    <row r="171" spans="1:9" s="58" customFormat="1" ht="31.5">
      <c r="A171" s="62" t="s">
        <v>462</v>
      </c>
      <c r="B171" s="68" t="s">
        <v>282</v>
      </c>
      <c r="C171" s="64" t="s">
        <v>936</v>
      </c>
      <c r="D171" s="295"/>
      <c r="E171" s="279"/>
      <c r="F171" s="279"/>
      <c r="G171" s="199"/>
      <c r="H171" s="198"/>
      <c r="I171" s="51"/>
    </row>
    <row r="172" spans="1:9" s="58" customFormat="1">
      <c r="A172" s="62" t="s">
        <v>52</v>
      </c>
      <c r="B172" s="63" t="s">
        <v>283</v>
      </c>
      <c r="C172" s="64" t="s">
        <v>936</v>
      </c>
      <c r="D172" s="295"/>
      <c r="E172" s="279"/>
      <c r="F172" s="279"/>
      <c r="G172" s="199"/>
      <c r="H172" s="198"/>
      <c r="I172" s="51"/>
    </row>
    <row r="173" spans="1:9" s="58" customFormat="1">
      <c r="A173" s="62" t="s">
        <v>53</v>
      </c>
      <c r="B173" s="63" t="s">
        <v>284</v>
      </c>
      <c r="C173" s="64" t="s">
        <v>936</v>
      </c>
      <c r="D173" s="295"/>
      <c r="E173" s="279"/>
      <c r="F173" s="279"/>
      <c r="G173" s="199"/>
      <c r="H173" s="198"/>
      <c r="I173" s="51"/>
    </row>
    <row r="174" spans="1:9" s="58" customFormat="1">
      <c r="A174" s="62" t="s">
        <v>54</v>
      </c>
      <c r="B174" s="63" t="s">
        <v>285</v>
      </c>
      <c r="C174" s="64" t="s">
        <v>936</v>
      </c>
      <c r="D174" s="295"/>
      <c r="E174" s="279"/>
      <c r="F174" s="279"/>
      <c r="G174" s="199"/>
      <c r="H174" s="198"/>
      <c r="I174" s="51"/>
    </row>
    <row r="175" spans="1:9" s="58" customFormat="1">
      <c r="A175" s="62" t="s">
        <v>463</v>
      </c>
      <c r="B175" s="63" t="s">
        <v>287</v>
      </c>
      <c r="C175" s="64" t="s">
        <v>936</v>
      </c>
      <c r="D175" s="295"/>
      <c r="E175" s="279"/>
      <c r="F175" s="279"/>
      <c r="G175" s="199"/>
      <c r="H175" s="198"/>
      <c r="I175" s="51"/>
    </row>
    <row r="176" spans="1:9" s="58" customFormat="1">
      <c r="A176" s="62" t="s">
        <v>464</v>
      </c>
      <c r="B176" s="63" t="s">
        <v>289</v>
      </c>
      <c r="C176" s="64" t="s">
        <v>936</v>
      </c>
      <c r="D176" s="268"/>
      <c r="E176" s="268"/>
      <c r="F176" s="269">
        <f t="shared" ref="F176:F225" si="9">E176-D176</f>
        <v>0</v>
      </c>
      <c r="G176" s="266" t="e">
        <f t="shared" ref="G176:G225" si="10">F176/D176*100</f>
        <v>#DIV/0!</v>
      </c>
      <c r="H176" s="198"/>
      <c r="I176" s="51"/>
    </row>
    <row r="177" spans="1:9" s="58" customFormat="1">
      <c r="A177" s="62" t="s">
        <v>465</v>
      </c>
      <c r="B177" s="63" t="s">
        <v>291</v>
      </c>
      <c r="C177" s="64" t="s">
        <v>936</v>
      </c>
      <c r="D177" s="295"/>
      <c r="E177" s="296"/>
      <c r="F177" s="296"/>
      <c r="G177" s="297"/>
      <c r="H177" s="198"/>
      <c r="I177" s="51"/>
    </row>
    <row r="178" spans="1:9" s="58" customFormat="1" ht="31.5">
      <c r="A178" s="62" t="s">
        <v>466</v>
      </c>
      <c r="B178" s="66" t="s">
        <v>293</v>
      </c>
      <c r="C178" s="64" t="s">
        <v>936</v>
      </c>
      <c r="D178" s="295"/>
      <c r="E178" s="296"/>
      <c r="F178" s="296"/>
      <c r="G178" s="297"/>
      <c r="H178" s="198"/>
      <c r="I178" s="51"/>
    </row>
    <row r="179" spans="1:9" s="58" customFormat="1">
      <c r="A179" s="62" t="s">
        <v>467</v>
      </c>
      <c r="B179" s="67" t="s">
        <v>188</v>
      </c>
      <c r="C179" s="64" t="s">
        <v>936</v>
      </c>
      <c r="D179" s="295"/>
      <c r="E179" s="296"/>
      <c r="F179" s="296"/>
      <c r="G179" s="297"/>
      <c r="H179" s="198"/>
      <c r="I179" s="51"/>
    </row>
    <row r="180" spans="1:9" s="58" customFormat="1">
      <c r="A180" s="62" t="s">
        <v>468</v>
      </c>
      <c r="B180" s="67" t="s">
        <v>189</v>
      </c>
      <c r="C180" s="64" t="s">
        <v>936</v>
      </c>
      <c r="D180" s="295"/>
      <c r="E180" s="296"/>
      <c r="F180" s="296"/>
      <c r="G180" s="297"/>
      <c r="H180" s="198"/>
      <c r="I180" s="51"/>
    </row>
    <row r="181" spans="1:9" s="58" customFormat="1" ht="31.5">
      <c r="A181" s="62" t="s">
        <v>469</v>
      </c>
      <c r="B181" s="69" t="s">
        <v>470</v>
      </c>
      <c r="C181" s="64" t="s">
        <v>936</v>
      </c>
      <c r="D181" s="295"/>
      <c r="E181" s="296"/>
      <c r="F181" s="296"/>
      <c r="G181" s="297"/>
      <c r="H181" s="198"/>
      <c r="I181" s="51"/>
    </row>
    <row r="182" spans="1:9" s="58" customFormat="1">
      <c r="A182" s="62" t="s">
        <v>471</v>
      </c>
      <c r="B182" s="68" t="s">
        <v>472</v>
      </c>
      <c r="C182" s="64" t="s">
        <v>936</v>
      </c>
      <c r="D182" s="295"/>
      <c r="E182" s="296"/>
      <c r="F182" s="296"/>
      <c r="G182" s="297"/>
      <c r="H182" s="198"/>
      <c r="I182" s="51"/>
    </row>
    <row r="183" spans="1:9" s="58" customFormat="1">
      <c r="A183" s="62" t="s">
        <v>473</v>
      </c>
      <c r="B183" s="68" t="s">
        <v>474</v>
      </c>
      <c r="C183" s="64" t="s">
        <v>936</v>
      </c>
      <c r="D183" s="295"/>
      <c r="E183" s="296"/>
      <c r="F183" s="296"/>
      <c r="G183" s="297"/>
      <c r="H183" s="198"/>
      <c r="I183" s="51"/>
    </row>
    <row r="184" spans="1:9" s="58" customFormat="1">
      <c r="A184" s="62" t="s">
        <v>475</v>
      </c>
      <c r="B184" s="63" t="s">
        <v>297</v>
      </c>
      <c r="C184" s="64" t="s">
        <v>936</v>
      </c>
      <c r="D184" s="268"/>
      <c r="E184" s="269"/>
      <c r="F184" s="269">
        <f t="shared" si="9"/>
        <v>0</v>
      </c>
      <c r="G184" s="266" t="e">
        <f t="shared" si="10"/>
        <v>#DIV/0!</v>
      </c>
      <c r="H184" s="198"/>
      <c r="I184" s="51"/>
    </row>
    <row r="185" spans="1:9" s="58" customFormat="1">
      <c r="A185" s="62" t="s">
        <v>476</v>
      </c>
      <c r="B185" s="82" t="s">
        <v>477</v>
      </c>
      <c r="C185" s="64" t="s">
        <v>936</v>
      </c>
      <c r="D185" s="268">
        <f>SUM(D187,D192:D196,D198:D202)</f>
        <v>0</v>
      </c>
      <c r="E185" s="269">
        <f t="shared" ref="E185" si="11">SUM(E186:E187,E191:E196,E198:E202)</f>
        <v>0</v>
      </c>
      <c r="F185" s="269">
        <f t="shared" si="9"/>
        <v>0</v>
      </c>
      <c r="G185" s="266" t="e">
        <f t="shared" si="10"/>
        <v>#DIV/0!</v>
      </c>
      <c r="H185" s="198"/>
      <c r="I185" s="51"/>
    </row>
    <row r="186" spans="1:9" s="58" customFormat="1">
      <c r="A186" s="62" t="s">
        <v>478</v>
      </c>
      <c r="B186" s="69" t="s">
        <v>479</v>
      </c>
      <c r="C186" s="64" t="s">
        <v>936</v>
      </c>
      <c r="D186" s="268"/>
      <c r="E186" s="269"/>
      <c r="F186" s="269"/>
      <c r="G186" s="266"/>
      <c r="H186" s="198"/>
      <c r="I186" s="51"/>
    </row>
    <row r="187" spans="1:9" s="58" customFormat="1">
      <c r="A187" s="62" t="s">
        <v>480</v>
      </c>
      <c r="B187" s="69" t="s">
        <v>481</v>
      </c>
      <c r="C187" s="64" t="s">
        <v>936</v>
      </c>
      <c r="D187" s="268">
        <f t="shared" ref="D187:E187" si="12">D188+D189</f>
        <v>0</v>
      </c>
      <c r="E187" s="268">
        <f t="shared" si="12"/>
        <v>0</v>
      </c>
      <c r="F187" s="269">
        <f t="shared" si="9"/>
        <v>0</v>
      </c>
      <c r="G187" s="266" t="e">
        <f t="shared" si="10"/>
        <v>#DIV/0!</v>
      </c>
      <c r="H187" s="198"/>
      <c r="I187" s="51"/>
    </row>
    <row r="188" spans="1:9" s="58" customFormat="1">
      <c r="A188" s="62" t="s">
        <v>482</v>
      </c>
      <c r="B188" s="68" t="s">
        <v>483</v>
      </c>
      <c r="C188" s="64" t="s">
        <v>936</v>
      </c>
      <c r="D188" s="268"/>
      <c r="E188" s="269"/>
      <c r="F188" s="269">
        <f t="shared" si="9"/>
        <v>0</v>
      </c>
      <c r="G188" s="266" t="e">
        <f t="shared" si="10"/>
        <v>#DIV/0!</v>
      </c>
      <c r="H188" s="198"/>
      <c r="I188" s="51"/>
    </row>
    <row r="189" spans="1:9" s="58" customFormat="1">
      <c r="A189" s="62" t="s">
        <v>484</v>
      </c>
      <c r="B189" s="68" t="s">
        <v>485</v>
      </c>
      <c r="C189" s="64" t="s">
        <v>936</v>
      </c>
      <c r="D189" s="268"/>
      <c r="E189" s="269"/>
      <c r="F189" s="269">
        <f t="shared" si="9"/>
        <v>0</v>
      </c>
      <c r="G189" s="266" t="e">
        <f t="shared" si="10"/>
        <v>#DIV/0!</v>
      </c>
      <c r="H189" s="198"/>
      <c r="I189" s="51"/>
    </row>
    <row r="190" spans="1:9" s="58" customFormat="1">
      <c r="A190" s="62" t="s">
        <v>486</v>
      </c>
      <c r="B190" s="68" t="s">
        <v>487</v>
      </c>
      <c r="C190" s="64" t="s">
        <v>936</v>
      </c>
      <c r="D190" s="268"/>
      <c r="E190" s="269"/>
      <c r="F190" s="269"/>
      <c r="G190" s="266"/>
      <c r="H190" s="198"/>
      <c r="I190" s="51"/>
    </row>
    <row r="191" spans="1:9" s="58" customFormat="1" ht="31.5">
      <c r="A191" s="62" t="s">
        <v>488</v>
      </c>
      <c r="B191" s="69" t="s">
        <v>489</v>
      </c>
      <c r="C191" s="64" t="s">
        <v>936</v>
      </c>
      <c r="D191" s="268"/>
      <c r="E191" s="269"/>
      <c r="F191" s="269"/>
      <c r="G191" s="266"/>
      <c r="H191" s="198"/>
      <c r="I191" s="51"/>
    </row>
    <row r="192" spans="1:9" s="58" customFormat="1" ht="31.5">
      <c r="A192" s="62" t="s">
        <v>490</v>
      </c>
      <c r="B192" s="69" t="s">
        <v>491</v>
      </c>
      <c r="C192" s="64" t="s">
        <v>936</v>
      </c>
      <c r="D192" s="268"/>
      <c r="E192" s="269"/>
      <c r="F192" s="269">
        <f t="shared" si="9"/>
        <v>0</v>
      </c>
      <c r="G192" s="266" t="e">
        <f t="shared" si="10"/>
        <v>#DIV/0!</v>
      </c>
      <c r="H192" s="198"/>
      <c r="I192" s="51"/>
    </row>
    <row r="193" spans="1:9" s="58" customFormat="1">
      <c r="A193" s="62" t="s">
        <v>492</v>
      </c>
      <c r="B193" s="69" t="s">
        <v>493</v>
      </c>
      <c r="C193" s="64" t="s">
        <v>936</v>
      </c>
      <c r="D193" s="268"/>
      <c r="E193" s="269"/>
      <c r="F193" s="269"/>
      <c r="G193" s="266"/>
      <c r="H193" s="198"/>
      <c r="I193" s="51"/>
    </row>
    <row r="194" spans="1:9" s="58" customFormat="1">
      <c r="A194" s="62" t="s">
        <v>494</v>
      </c>
      <c r="B194" s="69" t="s">
        <v>495</v>
      </c>
      <c r="C194" s="64" t="s">
        <v>936</v>
      </c>
      <c r="D194" s="268"/>
      <c r="E194" s="269"/>
      <c r="F194" s="269">
        <f t="shared" si="9"/>
        <v>0</v>
      </c>
      <c r="G194" s="266" t="e">
        <f t="shared" si="10"/>
        <v>#DIV/0!</v>
      </c>
      <c r="H194" s="198"/>
      <c r="I194" s="51"/>
    </row>
    <row r="195" spans="1:9" s="58" customFormat="1">
      <c r="A195" s="62" t="s">
        <v>496</v>
      </c>
      <c r="B195" s="69" t="s">
        <v>497</v>
      </c>
      <c r="C195" s="64" t="s">
        <v>936</v>
      </c>
      <c r="D195" s="268"/>
      <c r="E195" s="269"/>
      <c r="F195" s="269">
        <f t="shared" si="9"/>
        <v>0</v>
      </c>
      <c r="G195" s="266" t="e">
        <f t="shared" si="10"/>
        <v>#DIV/0!</v>
      </c>
      <c r="H195" s="198"/>
      <c r="I195" s="51"/>
    </row>
    <row r="196" spans="1:9" s="58" customFormat="1">
      <c r="A196" s="62" t="s">
        <v>498</v>
      </c>
      <c r="B196" s="69" t="s">
        <v>499</v>
      </c>
      <c r="C196" s="64" t="s">
        <v>936</v>
      </c>
      <c r="D196" s="268"/>
      <c r="E196" s="269"/>
      <c r="F196" s="269">
        <f t="shared" si="9"/>
        <v>0</v>
      </c>
      <c r="G196" s="266" t="e">
        <f t="shared" si="10"/>
        <v>#DIV/0!</v>
      </c>
      <c r="H196" s="198"/>
      <c r="I196" s="51"/>
    </row>
    <row r="197" spans="1:9" s="58" customFormat="1">
      <c r="A197" s="62" t="s">
        <v>500</v>
      </c>
      <c r="B197" s="68" t="s">
        <v>501</v>
      </c>
      <c r="C197" s="64" t="s">
        <v>936</v>
      </c>
      <c r="D197" s="268"/>
      <c r="E197" s="269"/>
      <c r="F197" s="269">
        <f t="shared" si="9"/>
        <v>0</v>
      </c>
      <c r="G197" s="266">
        <v>0</v>
      </c>
      <c r="H197" s="198"/>
      <c r="I197" s="51"/>
    </row>
    <row r="198" spans="1:9" s="58" customFormat="1">
      <c r="A198" s="62" t="s">
        <v>502</v>
      </c>
      <c r="B198" s="69" t="s">
        <v>503</v>
      </c>
      <c r="C198" s="64" t="s">
        <v>936</v>
      </c>
      <c r="D198" s="268"/>
      <c r="E198" s="269"/>
      <c r="F198" s="269">
        <f t="shared" si="9"/>
        <v>0</v>
      </c>
      <c r="G198" s="266" t="e">
        <f t="shared" si="10"/>
        <v>#DIV/0!</v>
      </c>
      <c r="H198" s="198"/>
      <c r="I198" s="51"/>
    </row>
    <row r="199" spans="1:9" s="58" customFormat="1">
      <c r="A199" s="62" t="s">
        <v>504</v>
      </c>
      <c r="B199" s="69" t="s">
        <v>505</v>
      </c>
      <c r="C199" s="64" t="s">
        <v>936</v>
      </c>
      <c r="D199" s="268"/>
      <c r="E199" s="269"/>
      <c r="F199" s="269">
        <f t="shared" si="9"/>
        <v>0</v>
      </c>
      <c r="G199" s="266" t="e">
        <f t="shared" si="10"/>
        <v>#DIV/0!</v>
      </c>
      <c r="H199" s="198"/>
      <c r="I199" s="51"/>
    </row>
    <row r="200" spans="1:9" s="58" customFormat="1">
      <c r="A200" s="62" t="s">
        <v>506</v>
      </c>
      <c r="B200" s="69" t="s">
        <v>507</v>
      </c>
      <c r="C200" s="64" t="s">
        <v>936</v>
      </c>
      <c r="D200" s="268"/>
      <c r="E200" s="269"/>
      <c r="F200" s="269">
        <f t="shared" si="9"/>
        <v>0</v>
      </c>
      <c r="G200" s="266" t="e">
        <f t="shared" si="10"/>
        <v>#DIV/0!</v>
      </c>
      <c r="H200" s="198"/>
      <c r="I200" s="51"/>
    </row>
    <row r="201" spans="1:9" s="58" customFormat="1" ht="31.5">
      <c r="A201" s="62" t="s">
        <v>508</v>
      </c>
      <c r="B201" s="69" t="s">
        <v>509</v>
      </c>
      <c r="C201" s="64" t="s">
        <v>936</v>
      </c>
      <c r="D201" s="268"/>
      <c r="E201" s="269"/>
      <c r="F201" s="269">
        <f t="shared" si="9"/>
        <v>0</v>
      </c>
      <c r="G201" s="266" t="e">
        <f t="shared" si="10"/>
        <v>#DIV/0!</v>
      </c>
      <c r="H201" s="198"/>
      <c r="I201" s="51"/>
    </row>
    <row r="202" spans="1:9" s="58" customFormat="1">
      <c r="A202" s="62" t="s">
        <v>510</v>
      </c>
      <c r="B202" s="69" t="s">
        <v>511</v>
      </c>
      <c r="C202" s="64" t="s">
        <v>936</v>
      </c>
      <c r="D202" s="268"/>
      <c r="E202" s="269"/>
      <c r="F202" s="269">
        <f t="shared" si="9"/>
        <v>0</v>
      </c>
      <c r="G202" s="266" t="e">
        <f t="shared" si="10"/>
        <v>#DIV/0!</v>
      </c>
      <c r="H202" s="198"/>
      <c r="I202" s="51"/>
    </row>
    <row r="203" spans="1:9" s="58" customFormat="1">
      <c r="A203" s="62" t="s">
        <v>512</v>
      </c>
      <c r="B203" s="82" t="s">
        <v>513</v>
      </c>
      <c r="C203" s="64" t="s">
        <v>936</v>
      </c>
      <c r="D203" s="268"/>
      <c r="E203" s="269"/>
      <c r="F203" s="269"/>
      <c r="G203" s="266"/>
      <c r="H203" s="198"/>
      <c r="I203" s="51"/>
    </row>
    <row r="204" spans="1:9" s="58" customFormat="1">
      <c r="A204" s="62" t="s">
        <v>514</v>
      </c>
      <c r="B204" s="69" t="s">
        <v>515</v>
      </c>
      <c r="C204" s="64" t="s">
        <v>936</v>
      </c>
      <c r="D204" s="268"/>
      <c r="E204" s="269"/>
      <c r="F204" s="269"/>
      <c r="G204" s="266"/>
      <c r="H204" s="198"/>
      <c r="I204" s="51"/>
    </row>
    <row r="205" spans="1:9" s="58" customFormat="1">
      <c r="A205" s="62" t="s">
        <v>516</v>
      </c>
      <c r="B205" s="69" t="s">
        <v>517</v>
      </c>
      <c r="C205" s="64" t="s">
        <v>936</v>
      </c>
      <c r="D205" s="268"/>
      <c r="E205" s="269"/>
      <c r="F205" s="269"/>
      <c r="G205" s="266"/>
      <c r="H205" s="198"/>
      <c r="I205" s="51"/>
    </row>
    <row r="206" spans="1:9" s="58" customFormat="1" ht="31.5">
      <c r="A206" s="62" t="s">
        <v>518</v>
      </c>
      <c r="B206" s="68" t="s">
        <v>519</v>
      </c>
      <c r="C206" s="64" t="s">
        <v>936</v>
      </c>
      <c r="D206" s="268"/>
      <c r="E206" s="269"/>
      <c r="F206" s="269"/>
      <c r="G206" s="266"/>
      <c r="H206" s="198"/>
      <c r="I206" s="51"/>
    </row>
    <row r="207" spans="1:9" s="58" customFormat="1">
      <c r="A207" s="62" t="s">
        <v>520</v>
      </c>
      <c r="B207" s="70" t="s">
        <v>233</v>
      </c>
      <c r="C207" s="64" t="s">
        <v>936</v>
      </c>
      <c r="D207" s="268"/>
      <c r="E207" s="269"/>
      <c r="F207" s="269"/>
      <c r="G207" s="266"/>
      <c r="H207" s="198"/>
      <c r="I207" s="51"/>
    </row>
    <row r="208" spans="1:9" s="58" customFormat="1">
      <c r="A208" s="62" t="s">
        <v>521</v>
      </c>
      <c r="B208" s="70" t="s">
        <v>237</v>
      </c>
      <c r="C208" s="64" t="s">
        <v>936</v>
      </c>
      <c r="D208" s="268"/>
      <c r="E208" s="269"/>
      <c r="F208" s="269"/>
      <c r="G208" s="266"/>
      <c r="H208" s="198"/>
      <c r="I208" s="51"/>
    </row>
    <row r="209" spans="1:9" s="58" customFormat="1">
      <c r="A209" s="62" t="s">
        <v>522</v>
      </c>
      <c r="B209" s="69" t="s">
        <v>523</v>
      </c>
      <c r="C209" s="64" t="s">
        <v>936</v>
      </c>
      <c r="D209" s="268"/>
      <c r="E209" s="269"/>
      <c r="F209" s="269"/>
      <c r="G209" s="266"/>
      <c r="H209" s="198"/>
      <c r="I209" s="51"/>
    </row>
    <row r="210" spans="1:9" s="58" customFormat="1">
      <c r="A210" s="62" t="s">
        <v>524</v>
      </c>
      <c r="B210" s="82" t="s">
        <v>525</v>
      </c>
      <c r="C210" s="64" t="s">
        <v>936</v>
      </c>
      <c r="D210" s="268">
        <f>SUM(D211,D218:D220)</f>
        <v>0</v>
      </c>
      <c r="E210" s="269">
        <f t="shared" ref="E210" si="13">SUM(E211,E218:E220)</f>
        <v>0</v>
      </c>
      <c r="F210" s="269">
        <f t="shared" si="9"/>
        <v>0</v>
      </c>
      <c r="G210" s="266" t="e">
        <f t="shared" si="10"/>
        <v>#DIV/0!</v>
      </c>
      <c r="H210" s="198"/>
      <c r="I210" s="51"/>
    </row>
    <row r="211" spans="1:9" s="58" customFormat="1">
      <c r="A211" s="62" t="s">
        <v>526</v>
      </c>
      <c r="B211" s="69" t="s">
        <v>527</v>
      </c>
      <c r="C211" s="64" t="s">
        <v>936</v>
      </c>
      <c r="D211" s="268">
        <f>SUM(D212:D217)</f>
        <v>0</v>
      </c>
      <c r="E211" s="341">
        <f t="shared" ref="E211:G211" si="14">SUM(E212:E217)</f>
        <v>0</v>
      </c>
      <c r="F211" s="341">
        <f t="shared" si="14"/>
        <v>0</v>
      </c>
      <c r="G211" s="341" t="e">
        <f t="shared" si="14"/>
        <v>#DIV/0!</v>
      </c>
      <c r="H211" s="198"/>
      <c r="I211" s="51"/>
    </row>
    <row r="212" spans="1:9" s="58" customFormat="1">
      <c r="A212" s="62" t="s">
        <v>528</v>
      </c>
      <c r="B212" s="68" t="s">
        <v>529</v>
      </c>
      <c r="C212" s="64" t="s">
        <v>936</v>
      </c>
      <c r="D212" s="268"/>
      <c r="E212" s="269"/>
      <c r="F212" s="269"/>
      <c r="G212" s="266"/>
      <c r="H212" s="198"/>
      <c r="I212" s="51"/>
    </row>
    <row r="213" spans="1:9" s="58" customFormat="1">
      <c r="A213" s="62" t="s">
        <v>530</v>
      </c>
      <c r="B213" s="68" t="s">
        <v>531</v>
      </c>
      <c r="C213" s="64" t="s">
        <v>936</v>
      </c>
      <c r="D213" s="268"/>
      <c r="E213" s="269"/>
      <c r="F213" s="269"/>
      <c r="G213" s="266"/>
      <c r="H213" s="198"/>
      <c r="I213" s="51"/>
    </row>
    <row r="214" spans="1:9" s="58" customFormat="1">
      <c r="A214" s="62" t="s">
        <v>532</v>
      </c>
      <c r="B214" s="68" t="s">
        <v>533</v>
      </c>
      <c r="C214" s="64" t="s">
        <v>936</v>
      </c>
      <c r="D214" s="268"/>
      <c r="E214" s="269"/>
      <c r="F214" s="269"/>
      <c r="G214" s="266"/>
      <c r="H214" s="198"/>
      <c r="I214" s="51"/>
    </row>
    <row r="215" spans="1:9" s="58" customFormat="1">
      <c r="A215" s="62" t="s">
        <v>534</v>
      </c>
      <c r="B215" s="68" t="s">
        <v>535</v>
      </c>
      <c r="C215" s="64" t="s">
        <v>936</v>
      </c>
      <c r="D215" s="268"/>
      <c r="E215" s="269"/>
      <c r="F215" s="269">
        <f t="shared" ref="F215" si="15">E215-D215</f>
        <v>0</v>
      </c>
      <c r="G215" s="266" t="e">
        <f t="shared" ref="G215" si="16">F215/D215*100</f>
        <v>#DIV/0!</v>
      </c>
      <c r="H215" s="198"/>
      <c r="I215" s="51"/>
    </row>
    <row r="216" spans="1:9" s="58" customFormat="1">
      <c r="A216" s="62" t="s">
        <v>536</v>
      </c>
      <c r="B216" s="68" t="s">
        <v>537</v>
      </c>
      <c r="C216" s="64" t="s">
        <v>936</v>
      </c>
      <c r="D216" s="268"/>
      <c r="E216" s="269"/>
      <c r="F216" s="269"/>
      <c r="G216" s="266"/>
      <c r="H216" s="198"/>
      <c r="I216" s="51"/>
    </row>
    <row r="217" spans="1:9" s="58" customFormat="1">
      <c r="A217" s="62" t="s">
        <v>538</v>
      </c>
      <c r="B217" s="68" t="s">
        <v>539</v>
      </c>
      <c r="C217" s="64" t="s">
        <v>936</v>
      </c>
      <c r="D217" s="268"/>
      <c r="E217" s="269"/>
      <c r="F217" s="269">
        <f t="shared" ref="F217" si="17">E217-D217</f>
        <v>0</v>
      </c>
      <c r="G217" s="266" t="e">
        <f t="shared" ref="G217" si="18">F217/D217*100</f>
        <v>#DIV/0!</v>
      </c>
      <c r="H217" s="198"/>
      <c r="I217" s="51"/>
    </row>
    <row r="218" spans="1:9" s="58" customFormat="1">
      <c r="A218" s="62" t="s">
        <v>540</v>
      </c>
      <c r="B218" s="69" t="s">
        <v>541</v>
      </c>
      <c r="C218" s="64" t="s">
        <v>936</v>
      </c>
      <c r="D218" s="268"/>
      <c r="E218" s="269"/>
      <c r="F218" s="269"/>
      <c r="G218" s="266"/>
      <c r="H218" s="198"/>
      <c r="I218" s="51"/>
    </row>
    <row r="219" spans="1:9" s="58" customFormat="1">
      <c r="A219" s="62" t="s">
        <v>542</v>
      </c>
      <c r="B219" s="69" t="s">
        <v>543</v>
      </c>
      <c r="C219" s="64" t="s">
        <v>936</v>
      </c>
      <c r="D219" s="268"/>
      <c r="E219" s="269"/>
      <c r="F219" s="269"/>
      <c r="G219" s="266"/>
      <c r="H219" s="198"/>
      <c r="I219" s="51"/>
    </row>
    <row r="220" spans="1:9" s="58" customFormat="1">
      <c r="A220" s="62" t="s">
        <v>544</v>
      </c>
      <c r="B220" s="69" t="s">
        <v>350</v>
      </c>
      <c r="C220" s="64" t="s">
        <v>448</v>
      </c>
      <c r="D220" s="268"/>
      <c r="E220" s="269"/>
      <c r="F220" s="269"/>
      <c r="G220" s="266"/>
      <c r="H220" s="198"/>
      <c r="I220" s="51"/>
    </row>
    <row r="221" spans="1:9" s="58" customFormat="1" ht="31.5">
      <c r="A221" s="62" t="s">
        <v>545</v>
      </c>
      <c r="B221" s="69" t="s">
        <v>546</v>
      </c>
      <c r="C221" s="64" t="s">
        <v>936</v>
      </c>
      <c r="D221" s="268"/>
      <c r="E221" s="269"/>
      <c r="F221" s="269"/>
      <c r="G221" s="266"/>
      <c r="H221" s="198"/>
      <c r="I221" s="51"/>
    </row>
    <row r="222" spans="1:9" s="58" customFormat="1">
      <c r="A222" s="62" t="s">
        <v>547</v>
      </c>
      <c r="B222" s="82" t="s">
        <v>548</v>
      </c>
      <c r="C222" s="64" t="s">
        <v>936</v>
      </c>
      <c r="D222" s="268">
        <f>SUM(D223:D224,D228:D229,D232:D234)</f>
        <v>0</v>
      </c>
      <c r="E222" s="269">
        <f t="shared" ref="E222" si="19">SUM(E223:E224,E228:E229,E232:E234)</f>
        <v>0</v>
      </c>
      <c r="F222" s="269">
        <f t="shared" si="9"/>
        <v>0</v>
      </c>
      <c r="G222" s="266" t="e">
        <f t="shared" si="10"/>
        <v>#DIV/0!</v>
      </c>
      <c r="H222" s="198"/>
      <c r="I222" s="51"/>
    </row>
    <row r="223" spans="1:9" s="58" customFormat="1">
      <c r="A223" s="62" t="s">
        <v>549</v>
      </c>
      <c r="B223" s="69" t="s">
        <v>550</v>
      </c>
      <c r="C223" s="64" t="s">
        <v>936</v>
      </c>
      <c r="D223" s="268"/>
      <c r="E223" s="269"/>
      <c r="F223" s="269">
        <f t="shared" si="9"/>
        <v>0</v>
      </c>
      <c r="G223" s="266"/>
      <c r="H223" s="198"/>
      <c r="I223" s="51"/>
    </row>
    <row r="224" spans="1:9" s="58" customFormat="1">
      <c r="A224" s="62" t="s">
        <v>551</v>
      </c>
      <c r="B224" s="69" t="s">
        <v>552</v>
      </c>
      <c r="C224" s="64" t="s">
        <v>936</v>
      </c>
      <c r="D224" s="268">
        <f>D225</f>
        <v>0</v>
      </c>
      <c r="E224" s="269">
        <f>E225</f>
        <v>0</v>
      </c>
      <c r="F224" s="269">
        <f t="shared" si="9"/>
        <v>0</v>
      </c>
      <c r="G224" s="266" t="e">
        <f t="shared" si="10"/>
        <v>#DIV/0!</v>
      </c>
      <c r="H224" s="198"/>
      <c r="I224" s="51"/>
    </row>
    <row r="225" spans="1:9" s="58" customFormat="1">
      <c r="A225" s="62" t="s">
        <v>553</v>
      </c>
      <c r="B225" s="68" t="s">
        <v>554</v>
      </c>
      <c r="C225" s="64" t="s">
        <v>936</v>
      </c>
      <c r="D225" s="268"/>
      <c r="E225" s="269"/>
      <c r="F225" s="269">
        <f t="shared" si="9"/>
        <v>0</v>
      </c>
      <c r="G225" s="266" t="e">
        <f t="shared" si="10"/>
        <v>#DIV/0!</v>
      </c>
      <c r="H225" s="198"/>
      <c r="I225" s="51"/>
    </row>
    <row r="226" spans="1:9" s="58" customFormat="1">
      <c r="A226" s="62" t="s">
        <v>555</v>
      </c>
      <c r="B226" s="68" t="s">
        <v>556</v>
      </c>
      <c r="C226" s="64" t="s">
        <v>936</v>
      </c>
      <c r="D226" s="268"/>
      <c r="E226" s="269"/>
      <c r="F226" s="269"/>
      <c r="G226" s="266"/>
      <c r="H226" s="198"/>
      <c r="I226" s="51"/>
    </row>
    <row r="227" spans="1:9" s="58" customFormat="1">
      <c r="A227" s="62" t="s">
        <v>557</v>
      </c>
      <c r="B227" s="68" t="s">
        <v>558</v>
      </c>
      <c r="C227" s="64" t="s">
        <v>936</v>
      </c>
      <c r="D227" s="268"/>
      <c r="E227" s="269"/>
      <c r="F227" s="269"/>
      <c r="G227" s="266"/>
      <c r="H227" s="198"/>
      <c r="I227" s="51"/>
    </row>
    <row r="228" spans="1:9" s="58" customFormat="1">
      <c r="A228" s="62" t="s">
        <v>559</v>
      </c>
      <c r="B228" s="69" t="s">
        <v>560</v>
      </c>
      <c r="C228" s="64" t="s">
        <v>936</v>
      </c>
      <c r="D228" s="268"/>
      <c r="E228" s="269"/>
      <c r="F228" s="269"/>
      <c r="G228" s="266"/>
      <c r="H228" s="198"/>
      <c r="I228" s="51"/>
    </row>
    <row r="229" spans="1:9" s="58" customFormat="1">
      <c r="A229" s="62" t="s">
        <v>561</v>
      </c>
      <c r="B229" s="69" t="s">
        <v>562</v>
      </c>
      <c r="C229" s="64" t="s">
        <v>936</v>
      </c>
      <c r="D229" s="268"/>
      <c r="E229" s="269"/>
      <c r="F229" s="269"/>
      <c r="G229" s="266"/>
      <c r="H229" s="198"/>
      <c r="I229" s="51"/>
    </row>
    <row r="230" spans="1:9" s="58" customFormat="1">
      <c r="A230" s="62" t="s">
        <v>563</v>
      </c>
      <c r="B230" s="68" t="s">
        <v>564</v>
      </c>
      <c r="C230" s="64" t="s">
        <v>936</v>
      </c>
      <c r="D230" s="268"/>
      <c r="E230" s="269"/>
      <c r="F230" s="269"/>
      <c r="G230" s="266"/>
      <c r="H230" s="198"/>
      <c r="I230" s="51"/>
    </row>
    <row r="231" spans="1:9" s="58" customFormat="1">
      <c r="A231" s="62" t="s">
        <v>565</v>
      </c>
      <c r="B231" s="68" t="s">
        <v>566</v>
      </c>
      <c r="C231" s="64" t="s">
        <v>936</v>
      </c>
      <c r="D231" s="268"/>
      <c r="E231" s="269"/>
      <c r="F231" s="269"/>
      <c r="G231" s="266"/>
      <c r="H231" s="198"/>
      <c r="I231" s="51"/>
    </row>
    <row r="232" spans="1:9" s="58" customFormat="1">
      <c r="A232" s="62" t="s">
        <v>567</v>
      </c>
      <c r="B232" s="69" t="s">
        <v>568</v>
      </c>
      <c r="C232" s="64" t="s">
        <v>936</v>
      </c>
      <c r="D232" s="268"/>
      <c r="E232" s="269"/>
      <c r="F232" s="269"/>
      <c r="G232" s="266"/>
      <c r="H232" s="198"/>
      <c r="I232" s="51"/>
    </row>
    <row r="233" spans="1:9" s="58" customFormat="1">
      <c r="A233" s="62" t="s">
        <v>569</v>
      </c>
      <c r="B233" s="69" t="s">
        <v>570</v>
      </c>
      <c r="C233" s="64" t="s">
        <v>936</v>
      </c>
      <c r="D233" s="268"/>
      <c r="E233" s="269"/>
      <c r="F233" s="269"/>
      <c r="G233" s="266"/>
      <c r="H233" s="198"/>
      <c r="I233" s="51"/>
    </row>
    <row r="234" spans="1:9" s="58" customFormat="1">
      <c r="A234" s="62" t="s">
        <v>571</v>
      </c>
      <c r="B234" s="69" t="s">
        <v>572</v>
      </c>
      <c r="C234" s="64" t="s">
        <v>936</v>
      </c>
      <c r="D234" s="268"/>
      <c r="E234" s="269"/>
      <c r="F234" s="269"/>
      <c r="G234" s="266"/>
      <c r="H234" s="198"/>
      <c r="I234" s="51"/>
    </row>
    <row r="235" spans="1:9" s="58" customFormat="1">
      <c r="A235" s="62" t="s">
        <v>573</v>
      </c>
      <c r="B235" s="82" t="s">
        <v>574</v>
      </c>
      <c r="C235" s="64" t="s">
        <v>936</v>
      </c>
      <c r="D235" s="268">
        <f>SUM(D236,D240:D241)</f>
        <v>0</v>
      </c>
      <c r="E235" s="269">
        <f t="shared" ref="E235" si="20">SUM(E236,E240:E241)</f>
        <v>0</v>
      </c>
      <c r="F235" s="269">
        <f t="shared" ref="F235:F295" si="21">E235-D235</f>
        <v>0</v>
      </c>
      <c r="G235" s="266" t="e">
        <f t="shared" ref="G235:G295" si="22">F235/D235*100</f>
        <v>#DIV/0!</v>
      </c>
      <c r="H235" s="198"/>
      <c r="I235" s="51"/>
    </row>
    <row r="236" spans="1:9" s="58" customFormat="1">
      <c r="A236" s="62" t="s">
        <v>575</v>
      </c>
      <c r="B236" s="69" t="s">
        <v>576</v>
      </c>
      <c r="C236" s="64" t="s">
        <v>936</v>
      </c>
      <c r="D236" s="268">
        <f>D237</f>
        <v>0</v>
      </c>
      <c r="E236" s="269">
        <f>E237</f>
        <v>0</v>
      </c>
      <c r="F236" s="269">
        <f t="shared" si="21"/>
        <v>0</v>
      </c>
      <c r="G236" s="266" t="e">
        <f t="shared" si="22"/>
        <v>#DIV/0!</v>
      </c>
      <c r="H236" s="198"/>
      <c r="I236" s="51"/>
    </row>
    <row r="237" spans="1:9" s="58" customFormat="1">
      <c r="A237" s="62" t="s">
        <v>577</v>
      </c>
      <c r="B237" s="68" t="s">
        <v>554</v>
      </c>
      <c r="C237" s="64" t="s">
        <v>936</v>
      </c>
      <c r="D237" s="268"/>
      <c r="E237" s="269"/>
      <c r="F237" s="269">
        <f t="shared" si="21"/>
        <v>0</v>
      </c>
      <c r="G237" s="266" t="e">
        <f t="shared" si="22"/>
        <v>#DIV/0!</v>
      </c>
      <c r="H237" s="198"/>
      <c r="I237" s="51"/>
    </row>
    <row r="238" spans="1:9" s="58" customFormat="1">
      <c r="A238" s="62" t="s">
        <v>578</v>
      </c>
      <c r="B238" s="68" t="s">
        <v>556</v>
      </c>
      <c r="C238" s="64" t="s">
        <v>936</v>
      </c>
      <c r="D238" s="268"/>
      <c r="E238" s="269"/>
      <c r="F238" s="269"/>
      <c r="G238" s="266"/>
      <c r="H238" s="198"/>
      <c r="I238" s="51"/>
    </row>
    <row r="239" spans="1:9" s="58" customFormat="1">
      <c r="A239" s="62" t="s">
        <v>579</v>
      </c>
      <c r="B239" s="68" t="s">
        <v>558</v>
      </c>
      <c r="C239" s="64" t="s">
        <v>936</v>
      </c>
      <c r="D239" s="268"/>
      <c r="E239" s="269"/>
      <c r="F239" s="269"/>
      <c r="G239" s="266"/>
      <c r="H239" s="198"/>
      <c r="I239" s="51"/>
    </row>
    <row r="240" spans="1:9" s="58" customFormat="1">
      <c r="A240" s="62" t="s">
        <v>580</v>
      </c>
      <c r="B240" s="69" t="s">
        <v>445</v>
      </c>
      <c r="C240" s="64" t="s">
        <v>936</v>
      </c>
      <c r="D240" s="268"/>
      <c r="E240" s="269"/>
      <c r="F240" s="269"/>
      <c r="G240" s="266"/>
      <c r="H240" s="198"/>
      <c r="I240" s="51"/>
    </row>
    <row r="241" spans="1:12" s="58" customFormat="1">
      <c r="A241" s="62" t="s">
        <v>581</v>
      </c>
      <c r="B241" s="69" t="s">
        <v>582</v>
      </c>
      <c r="C241" s="64" t="s">
        <v>936</v>
      </c>
      <c r="D241" s="268"/>
      <c r="E241" s="269"/>
      <c r="F241" s="269"/>
      <c r="G241" s="266"/>
      <c r="H241" s="198"/>
      <c r="I241" s="51"/>
    </row>
    <row r="242" spans="1:12" s="58" customFormat="1" ht="31.5">
      <c r="A242" s="62" t="s">
        <v>583</v>
      </c>
      <c r="B242" s="82" t="s">
        <v>584</v>
      </c>
      <c r="C242" s="64" t="s">
        <v>936</v>
      </c>
      <c r="D242" s="268">
        <f t="shared" ref="D242:E242" si="23">D167-D185</f>
        <v>0</v>
      </c>
      <c r="E242" s="269">
        <f t="shared" si="23"/>
        <v>0</v>
      </c>
      <c r="F242" s="269">
        <f t="shared" si="21"/>
        <v>0</v>
      </c>
      <c r="G242" s="266" t="e">
        <f t="shared" si="22"/>
        <v>#DIV/0!</v>
      </c>
      <c r="H242" s="198"/>
      <c r="I242" s="51"/>
    </row>
    <row r="243" spans="1:12" s="58" customFormat="1" ht="31.5">
      <c r="A243" s="62" t="s">
        <v>585</v>
      </c>
      <c r="B243" s="82" t="s">
        <v>586</v>
      </c>
      <c r="C243" s="64" t="s">
        <v>936</v>
      </c>
      <c r="D243" s="268">
        <f t="shared" ref="D243:E243" si="24">SUM(D244:D245)</f>
        <v>0</v>
      </c>
      <c r="E243" s="269">
        <f t="shared" si="24"/>
        <v>0</v>
      </c>
      <c r="F243" s="269">
        <f t="shared" si="21"/>
        <v>0</v>
      </c>
      <c r="G243" s="266" t="e">
        <f t="shared" si="22"/>
        <v>#DIV/0!</v>
      </c>
      <c r="H243" s="198"/>
      <c r="I243" s="51"/>
    </row>
    <row r="244" spans="1:12" s="58" customFormat="1">
      <c r="A244" s="62" t="s">
        <v>587</v>
      </c>
      <c r="B244" s="69" t="s">
        <v>588</v>
      </c>
      <c r="C244" s="64" t="s">
        <v>936</v>
      </c>
      <c r="D244" s="268">
        <f t="shared" ref="D244" si="25">D203-D210</f>
        <v>0</v>
      </c>
      <c r="E244" s="269">
        <f>E203-E210</f>
        <v>0</v>
      </c>
      <c r="F244" s="269">
        <f t="shared" si="21"/>
        <v>0</v>
      </c>
      <c r="G244" s="266" t="e">
        <f t="shared" si="22"/>
        <v>#DIV/0!</v>
      </c>
      <c r="H244" s="198"/>
      <c r="I244" s="51"/>
    </row>
    <row r="245" spans="1:12" s="58" customFormat="1">
      <c r="A245" s="62" t="s">
        <v>589</v>
      </c>
      <c r="B245" s="69" t="s">
        <v>590</v>
      </c>
      <c r="C245" s="64" t="s">
        <v>936</v>
      </c>
      <c r="D245" s="268"/>
      <c r="E245" s="269"/>
      <c r="F245" s="269"/>
      <c r="G245" s="266"/>
      <c r="H245" s="198"/>
      <c r="I245" s="51"/>
    </row>
    <row r="246" spans="1:12" s="58" customFormat="1" ht="31.5">
      <c r="A246" s="62" t="s">
        <v>591</v>
      </c>
      <c r="B246" s="82" t="s">
        <v>592</v>
      </c>
      <c r="C246" s="64" t="s">
        <v>936</v>
      </c>
      <c r="D246" s="268">
        <f t="shared" ref="D246:E246" si="26">SUM(D247:D248)</f>
        <v>0</v>
      </c>
      <c r="E246" s="269">
        <f t="shared" si="26"/>
        <v>0</v>
      </c>
      <c r="F246" s="269">
        <f t="shared" si="21"/>
        <v>0</v>
      </c>
      <c r="G246" s="266" t="e">
        <f t="shared" si="22"/>
        <v>#DIV/0!</v>
      </c>
      <c r="H246" s="198"/>
      <c r="I246" s="51"/>
    </row>
    <row r="247" spans="1:12" s="58" customFormat="1">
      <c r="A247" s="62" t="s">
        <v>593</v>
      </c>
      <c r="B247" s="69" t="s">
        <v>594</v>
      </c>
      <c r="C247" s="64" t="s">
        <v>936</v>
      </c>
      <c r="D247" s="268">
        <f>D224-D236</f>
        <v>0</v>
      </c>
      <c r="E247" s="269">
        <f>E224-E236</f>
        <v>0</v>
      </c>
      <c r="F247" s="269">
        <f t="shared" si="21"/>
        <v>0</v>
      </c>
      <c r="G247" s="266" t="e">
        <f t="shared" si="22"/>
        <v>#DIV/0!</v>
      </c>
      <c r="H247" s="198"/>
      <c r="I247" s="51"/>
    </row>
    <row r="248" spans="1:12" s="58" customFormat="1">
      <c r="A248" s="62" t="s">
        <v>595</v>
      </c>
      <c r="B248" s="69" t="s">
        <v>596</v>
      </c>
      <c r="C248" s="64" t="s">
        <v>936</v>
      </c>
      <c r="D248" s="268">
        <f>D223+D234-D241</f>
        <v>0</v>
      </c>
      <c r="E248" s="269">
        <f>E223++E234-E240-E241</f>
        <v>0</v>
      </c>
      <c r="F248" s="269">
        <f t="shared" si="21"/>
        <v>0</v>
      </c>
      <c r="G248" s="266"/>
      <c r="H248" s="198"/>
      <c r="I248" s="51"/>
    </row>
    <row r="249" spans="1:12" s="58" customFormat="1">
      <c r="A249" s="62" t="s">
        <v>597</v>
      </c>
      <c r="B249" s="82" t="s">
        <v>598</v>
      </c>
      <c r="C249" s="64" t="s">
        <v>936</v>
      </c>
      <c r="D249" s="268"/>
      <c r="E249" s="269"/>
      <c r="F249" s="269"/>
      <c r="G249" s="266"/>
      <c r="H249" s="198"/>
      <c r="I249" s="51"/>
    </row>
    <row r="250" spans="1:12" s="58" customFormat="1">
      <c r="A250" s="62" t="s">
        <v>599</v>
      </c>
      <c r="B250" s="82" t="s">
        <v>600</v>
      </c>
      <c r="C250" s="64" t="s">
        <v>936</v>
      </c>
      <c r="D250" s="268">
        <f t="shared" ref="D250:E250" si="27">SUM(D242,D243,D246,D249)</f>
        <v>0</v>
      </c>
      <c r="E250" s="269">
        <f t="shared" si="27"/>
        <v>0</v>
      </c>
      <c r="F250" s="269">
        <f t="shared" si="21"/>
        <v>0</v>
      </c>
      <c r="G250" s="266" t="e">
        <f t="shared" si="22"/>
        <v>#DIV/0!</v>
      </c>
      <c r="H250" s="198"/>
      <c r="I250" s="51"/>
    </row>
    <row r="251" spans="1:12" s="58" customFormat="1">
      <c r="A251" s="62" t="s">
        <v>601</v>
      </c>
      <c r="B251" s="82" t="s">
        <v>602</v>
      </c>
      <c r="C251" s="64" t="s">
        <v>936</v>
      </c>
      <c r="D251" s="268"/>
      <c r="E251" s="269"/>
      <c r="F251" s="269">
        <f t="shared" si="21"/>
        <v>0</v>
      </c>
      <c r="G251" s="266" t="e">
        <f t="shared" si="22"/>
        <v>#DIV/0!</v>
      </c>
      <c r="H251" s="198"/>
      <c r="I251" s="51"/>
    </row>
    <row r="252" spans="1:12" s="58" customFormat="1" ht="16.5" thickBot="1">
      <c r="A252" s="72" t="s">
        <v>603</v>
      </c>
      <c r="B252" s="85" t="s">
        <v>604</v>
      </c>
      <c r="C252" s="64" t="s">
        <v>936</v>
      </c>
      <c r="D252" s="271">
        <f t="shared" ref="D252:E252" si="28">D251+D250</f>
        <v>0</v>
      </c>
      <c r="E252" s="272">
        <f t="shared" si="28"/>
        <v>0</v>
      </c>
      <c r="F252" s="272">
        <f t="shared" si="21"/>
        <v>0</v>
      </c>
      <c r="G252" s="273" t="e">
        <f t="shared" si="22"/>
        <v>#DIV/0!</v>
      </c>
      <c r="H252" s="201"/>
      <c r="I252" s="51"/>
    </row>
    <row r="253" spans="1:12" s="58" customFormat="1">
      <c r="A253" s="59" t="s">
        <v>605</v>
      </c>
      <c r="B253" s="60" t="s">
        <v>350</v>
      </c>
      <c r="C253" s="61" t="s">
        <v>448</v>
      </c>
      <c r="D253" s="303"/>
      <c r="E253" s="317"/>
      <c r="F253" s="317"/>
      <c r="G253" s="298"/>
      <c r="H253" s="197"/>
      <c r="I253" s="51"/>
    </row>
    <row r="254" spans="1:12" s="58" customFormat="1">
      <c r="A254" s="62" t="s">
        <v>606</v>
      </c>
      <c r="B254" s="69" t="s">
        <v>607</v>
      </c>
      <c r="C254" s="64" t="s">
        <v>936</v>
      </c>
      <c r="D254" s="268">
        <f>SUM(D255,D263,D265,D267,D269,D271,D273,D275,D281)</f>
        <v>0</v>
      </c>
      <c r="E254" s="269">
        <f t="shared" ref="E254" si="29">SUM(E255,E263,E265,E267,E269,E271,E273,E275,E281)</f>
        <v>0</v>
      </c>
      <c r="F254" s="269">
        <f t="shared" si="21"/>
        <v>0</v>
      </c>
      <c r="G254" s="266" t="e">
        <f t="shared" si="22"/>
        <v>#DIV/0!</v>
      </c>
      <c r="H254" s="198"/>
      <c r="I254" s="51"/>
      <c r="L254" s="332"/>
    </row>
    <row r="255" spans="1:12" s="58" customFormat="1">
      <c r="A255" s="62" t="s">
        <v>608</v>
      </c>
      <c r="B255" s="68" t="s">
        <v>609</v>
      </c>
      <c r="C255" s="64" t="s">
        <v>936</v>
      </c>
      <c r="D255" s="295"/>
      <c r="E255" s="296"/>
      <c r="F255" s="296"/>
      <c r="G255" s="297"/>
      <c r="H255" s="198"/>
      <c r="I255" s="51"/>
    </row>
    <row r="256" spans="1:12" s="58" customFormat="1">
      <c r="A256" s="62" t="s">
        <v>610</v>
      </c>
      <c r="B256" s="70" t="s">
        <v>611</v>
      </c>
      <c r="C256" s="64" t="s">
        <v>936</v>
      </c>
      <c r="D256" s="295"/>
      <c r="E256" s="296"/>
      <c r="F256" s="296"/>
      <c r="G256" s="297"/>
      <c r="H256" s="198"/>
      <c r="I256" s="51"/>
    </row>
    <row r="257" spans="1:9" s="58" customFormat="1" ht="31.5">
      <c r="A257" s="62" t="s">
        <v>612</v>
      </c>
      <c r="B257" s="70" t="s">
        <v>613</v>
      </c>
      <c r="C257" s="64" t="s">
        <v>936</v>
      </c>
      <c r="D257" s="295"/>
      <c r="E257" s="296"/>
      <c r="F257" s="296"/>
      <c r="G257" s="297"/>
      <c r="H257" s="198"/>
      <c r="I257" s="51"/>
    </row>
    <row r="258" spans="1:9" s="58" customFormat="1">
      <c r="A258" s="62" t="s">
        <v>614</v>
      </c>
      <c r="B258" s="71" t="s">
        <v>611</v>
      </c>
      <c r="C258" s="64" t="s">
        <v>936</v>
      </c>
      <c r="D258" s="295"/>
      <c r="E258" s="296"/>
      <c r="F258" s="296"/>
      <c r="G258" s="297"/>
      <c r="H258" s="198"/>
      <c r="I258" s="51"/>
    </row>
    <row r="259" spans="1:9" s="58" customFormat="1" ht="31.5">
      <c r="A259" s="62" t="s">
        <v>615</v>
      </c>
      <c r="B259" s="70" t="s">
        <v>281</v>
      </c>
      <c r="C259" s="64" t="s">
        <v>936</v>
      </c>
      <c r="D259" s="295"/>
      <c r="E259" s="296"/>
      <c r="F259" s="296"/>
      <c r="G259" s="297"/>
      <c r="H259" s="198"/>
      <c r="I259" s="51"/>
    </row>
    <row r="260" spans="1:9" s="58" customFormat="1">
      <c r="A260" s="62" t="s">
        <v>616</v>
      </c>
      <c r="B260" s="71" t="s">
        <v>611</v>
      </c>
      <c r="C260" s="64" t="s">
        <v>936</v>
      </c>
      <c r="D260" s="295"/>
      <c r="E260" s="296"/>
      <c r="F260" s="296"/>
      <c r="G260" s="297"/>
      <c r="H260" s="198"/>
      <c r="I260" s="51"/>
    </row>
    <row r="261" spans="1:9" s="58" customFormat="1" ht="31.5">
      <c r="A261" s="62" t="s">
        <v>617</v>
      </c>
      <c r="B261" s="70" t="s">
        <v>282</v>
      </c>
      <c r="C261" s="64" t="s">
        <v>936</v>
      </c>
      <c r="D261" s="295"/>
      <c r="E261" s="296"/>
      <c r="F261" s="296"/>
      <c r="G261" s="297"/>
      <c r="H261" s="198"/>
      <c r="I261" s="51"/>
    </row>
    <row r="262" spans="1:9" s="58" customFormat="1">
      <c r="A262" s="62" t="s">
        <v>618</v>
      </c>
      <c r="B262" s="71" t="s">
        <v>611</v>
      </c>
      <c r="C262" s="64" t="s">
        <v>936</v>
      </c>
      <c r="D262" s="295"/>
      <c r="E262" s="296"/>
      <c r="F262" s="296"/>
      <c r="G262" s="297"/>
      <c r="H262" s="198"/>
      <c r="I262" s="51"/>
    </row>
    <row r="263" spans="1:9" s="58" customFormat="1">
      <c r="A263" s="62" t="s">
        <v>619</v>
      </c>
      <c r="B263" s="68" t="s">
        <v>620</v>
      </c>
      <c r="C263" s="64" t="s">
        <v>936</v>
      </c>
      <c r="D263" s="295"/>
      <c r="E263" s="296"/>
      <c r="F263" s="296"/>
      <c r="G263" s="297"/>
      <c r="H263" s="198"/>
      <c r="I263" s="51"/>
    </row>
    <row r="264" spans="1:9" s="58" customFormat="1">
      <c r="A264" s="62" t="s">
        <v>621</v>
      </c>
      <c r="B264" s="70" t="s">
        <v>611</v>
      </c>
      <c r="C264" s="64" t="s">
        <v>936</v>
      </c>
      <c r="D264" s="295"/>
      <c r="E264" s="296"/>
      <c r="F264" s="296"/>
      <c r="G264" s="297"/>
      <c r="H264" s="198"/>
      <c r="I264" s="51"/>
    </row>
    <row r="265" spans="1:9" s="58" customFormat="1">
      <c r="A265" s="62" t="s">
        <v>622</v>
      </c>
      <c r="B265" s="67" t="s">
        <v>181</v>
      </c>
      <c r="C265" s="64" t="s">
        <v>936</v>
      </c>
      <c r="D265" s="295"/>
      <c r="E265" s="296"/>
      <c r="F265" s="296"/>
      <c r="G265" s="297"/>
      <c r="H265" s="198"/>
      <c r="I265" s="51"/>
    </row>
    <row r="266" spans="1:9" s="58" customFormat="1">
      <c r="A266" s="62" t="s">
        <v>623</v>
      </c>
      <c r="B266" s="70" t="s">
        <v>611</v>
      </c>
      <c r="C266" s="64" t="s">
        <v>936</v>
      </c>
      <c r="D266" s="295"/>
      <c r="E266" s="296"/>
      <c r="F266" s="296"/>
      <c r="G266" s="297"/>
      <c r="H266" s="198"/>
      <c r="I266" s="51"/>
    </row>
    <row r="267" spans="1:9" s="58" customFormat="1">
      <c r="A267" s="62" t="s">
        <v>624</v>
      </c>
      <c r="B267" s="67" t="s">
        <v>625</v>
      </c>
      <c r="C267" s="64" t="s">
        <v>936</v>
      </c>
      <c r="D267" s="295"/>
      <c r="E267" s="296"/>
      <c r="F267" s="296"/>
      <c r="G267" s="297"/>
      <c r="H267" s="198"/>
      <c r="I267" s="51"/>
    </row>
    <row r="268" spans="1:9" s="58" customFormat="1">
      <c r="A268" s="62" t="s">
        <v>626</v>
      </c>
      <c r="B268" s="70" t="s">
        <v>611</v>
      </c>
      <c r="C268" s="64" t="s">
        <v>936</v>
      </c>
      <c r="D268" s="295"/>
      <c r="E268" s="296"/>
      <c r="F268" s="296"/>
      <c r="G268" s="297"/>
      <c r="H268" s="198"/>
      <c r="I268" s="51"/>
    </row>
    <row r="269" spans="1:9" s="58" customFormat="1">
      <c r="A269" s="62" t="s">
        <v>627</v>
      </c>
      <c r="B269" s="67" t="s">
        <v>628</v>
      </c>
      <c r="C269" s="64" t="s">
        <v>936</v>
      </c>
      <c r="D269" s="295"/>
      <c r="E269" s="296"/>
      <c r="F269" s="296"/>
      <c r="G269" s="297"/>
      <c r="H269" s="198"/>
      <c r="I269" s="51"/>
    </row>
    <row r="270" spans="1:9" s="58" customFormat="1">
      <c r="A270" s="62" t="s">
        <v>629</v>
      </c>
      <c r="B270" s="70" t="s">
        <v>611</v>
      </c>
      <c r="C270" s="64" t="s">
        <v>936</v>
      </c>
      <c r="D270" s="295"/>
      <c r="E270" s="296"/>
      <c r="F270" s="296"/>
      <c r="G270" s="297"/>
      <c r="H270" s="198"/>
      <c r="I270" s="51"/>
    </row>
    <row r="271" spans="1:9" s="58" customFormat="1">
      <c r="A271" s="62" t="s">
        <v>630</v>
      </c>
      <c r="B271" s="67" t="s">
        <v>183</v>
      </c>
      <c r="C271" s="64" t="s">
        <v>936</v>
      </c>
      <c r="D271" s="268"/>
      <c r="E271" s="269"/>
      <c r="F271" s="269">
        <f t="shared" si="21"/>
        <v>0</v>
      </c>
      <c r="G271" s="266" t="e">
        <f t="shared" si="22"/>
        <v>#DIV/0!</v>
      </c>
      <c r="H271" s="198"/>
      <c r="I271" s="51"/>
    </row>
    <row r="272" spans="1:9" s="58" customFormat="1">
      <c r="A272" s="62" t="s">
        <v>631</v>
      </c>
      <c r="B272" s="70" t="s">
        <v>611</v>
      </c>
      <c r="C272" s="64" t="s">
        <v>936</v>
      </c>
      <c r="D272" s="295"/>
      <c r="E272" s="296"/>
      <c r="F272" s="296"/>
      <c r="G272" s="297"/>
      <c r="H272" s="198"/>
      <c r="I272" s="51"/>
    </row>
    <row r="273" spans="1:9" s="58" customFormat="1">
      <c r="A273" s="62" t="s">
        <v>630</v>
      </c>
      <c r="B273" s="67" t="s">
        <v>632</v>
      </c>
      <c r="C273" s="64" t="s">
        <v>936</v>
      </c>
      <c r="D273" s="295"/>
      <c r="E273" s="296"/>
      <c r="F273" s="296"/>
      <c r="G273" s="297"/>
      <c r="H273" s="198"/>
      <c r="I273" s="51"/>
    </row>
    <row r="274" spans="1:9" s="58" customFormat="1">
      <c r="A274" s="62" t="s">
        <v>633</v>
      </c>
      <c r="B274" s="70" t="s">
        <v>611</v>
      </c>
      <c r="C274" s="64" t="s">
        <v>936</v>
      </c>
      <c r="D274" s="295"/>
      <c r="E274" s="296"/>
      <c r="F274" s="296"/>
      <c r="G274" s="297"/>
      <c r="H274" s="198"/>
      <c r="I274" s="51"/>
    </row>
    <row r="275" spans="1:9" s="58" customFormat="1" ht="31.5">
      <c r="A275" s="62" t="s">
        <v>634</v>
      </c>
      <c r="B275" s="68" t="s">
        <v>635</v>
      </c>
      <c r="C275" s="64" t="s">
        <v>936</v>
      </c>
      <c r="D275" s="295"/>
      <c r="E275" s="296"/>
      <c r="F275" s="296"/>
      <c r="G275" s="297"/>
      <c r="H275" s="198"/>
      <c r="I275" s="51"/>
    </row>
    <row r="276" spans="1:9" s="58" customFormat="1">
      <c r="A276" s="62" t="s">
        <v>636</v>
      </c>
      <c r="B276" s="70" t="s">
        <v>611</v>
      </c>
      <c r="C276" s="64" t="s">
        <v>936</v>
      </c>
      <c r="D276" s="295"/>
      <c r="E276" s="296"/>
      <c r="F276" s="296"/>
      <c r="G276" s="297"/>
      <c r="H276" s="198"/>
      <c r="I276" s="51"/>
    </row>
    <row r="277" spans="1:9" s="58" customFormat="1">
      <c r="A277" s="62" t="s">
        <v>637</v>
      </c>
      <c r="B277" s="70" t="s">
        <v>188</v>
      </c>
      <c r="C277" s="64" t="s">
        <v>936</v>
      </c>
      <c r="D277" s="295"/>
      <c r="E277" s="296"/>
      <c r="F277" s="296"/>
      <c r="G277" s="297"/>
      <c r="H277" s="198"/>
      <c r="I277" s="51"/>
    </row>
    <row r="278" spans="1:9" s="58" customFormat="1">
      <c r="A278" s="62" t="s">
        <v>638</v>
      </c>
      <c r="B278" s="71" t="s">
        <v>611</v>
      </c>
      <c r="C278" s="64" t="s">
        <v>936</v>
      </c>
      <c r="D278" s="295"/>
      <c r="E278" s="296"/>
      <c r="F278" s="296"/>
      <c r="G278" s="297"/>
      <c r="H278" s="198"/>
      <c r="I278" s="51"/>
    </row>
    <row r="279" spans="1:9" s="58" customFormat="1">
      <c r="A279" s="62" t="s">
        <v>639</v>
      </c>
      <c r="B279" s="70" t="s">
        <v>189</v>
      </c>
      <c r="C279" s="64" t="s">
        <v>936</v>
      </c>
      <c r="D279" s="295"/>
      <c r="E279" s="296"/>
      <c r="F279" s="296"/>
      <c r="G279" s="297"/>
      <c r="H279" s="198"/>
      <c r="I279" s="51"/>
    </row>
    <row r="280" spans="1:9" s="58" customFormat="1">
      <c r="A280" s="62" t="s">
        <v>640</v>
      </c>
      <c r="B280" s="71" t="s">
        <v>611</v>
      </c>
      <c r="C280" s="64" t="s">
        <v>936</v>
      </c>
      <c r="D280" s="295"/>
      <c r="E280" s="296"/>
      <c r="F280" s="296"/>
      <c r="G280" s="297"/>
      <c r="H280" s="198"/>
      <c r="I280" s="51"/>
    </row>
    <row r="281" spans="1:9" s="58" customFormat="1">
      <c r="A281" s="62" t="s">
        <v>641</v>
      </c>
      <c r="B281" s="68" t="s">
        <v>642</v>
      </c>
      <c r="C281" s="64" t="s">
        <v>936</v>
      </c>
      <c r="D281" s="268"/>
      <c r="E281" s="269"/>
      <c r="F281" s="269">
        <f t="shared" si="21"/>
        <v>0</v>
      </c>
      <c r="G281" s="266" t="e">
        <f t="shared" si="22"/>
        <v>#DIV/0!</v>
      </c>
      <c r="H281" s="198"/>
      <c r="I281" s="51"/>
    </row>
    <row r="282" spans="1:9" s="58" customFormat="1">
      <c r="A282" s="62" t="s">
        <v>643</v>
      </c>
      <c r="B282" s="70" t="s">
        <v>611</v>
      </c>
      <c r="C282" s="64" t="s">
        <v>936</v>
      </c>
      <c r="D282" s="268"/>
      <c r="E282" s="269"/>
      <c r="F282" s="269"/>
      <c r="G282" s="266"/>
      <c r="H282" s="198"/>
      <c r="I282" s="51"/>
    </row>
    <row r="283" spans="1:9" s="58" customFormat="1">
      <c r="A283" s="62" t="s">
        <v>644</v>
      </c>
      <c r="B283" s="69" t="s">
        <v>645</v>
      </c>
      <c r="C283" s="64" t="s">
        <v>936</v>
      </c>
      <c r="D283" s="268">
        <f>SUM(D284,D286,D291,D293,D295,D297,D299,D301,D303)</f>
        <v>0</v>
      </c>
      <c r="E283" s="269">
        <f>SUM(E284,E286,E291,E293,E295,E297,E299,E301,E303)</f>
        <v>0</v>
      </c>
      <c r="F283" s="269">
        <f t="shared" si="21"/>
        <v>0</v>
      </c>
      <c r="G283" s="266" t="e">
        <f t="shared" si="22"/>
        <v>#DIV/0!</v>
      </c>
      <c r="H283" s="198"/>
      <c r="I283" s="51"/>
    </row>
    <row r="284" spans="1:9" s="58" customFormat="1">
      <c r="A284" s="62" t="s">
        <v>646</v>
      </c>
      <c r="B284" s="68" t="s">
        <v>647</v>
      </c>
      <c r="C284" s="64" t="s">
        <v>936</v>
      </c>
      <c r="D284" s="268"/>
      <c r="E284" s="269"/>
      <c r="F284" s="269"/>
      <c r="G284" s="266"/>
      <c r="H284" s="198"/>
      <c r="I284" s="51"/>
    </row>
    <row r="285" spans="1:9" s="58" customFormat="1">
      <c r="A285" s="62" t="s">
        <v>648</v>
      </c>
      <c r="B285" s="70" t="s">
        <v>611</v>
      </c>
      <c r="C285" s="64" t="s">
        <v>936</v>
      </c>
      <c r="D285" s="268"/>
      <c r="E285" s="269"/>
      <c r="F285" s="269"/>
      <c r="G285" s="266"/>
      <c r="H285" s="198"/>
      <c r="I285" s="51"/>
    </row>
    <row r="286" spans="1:9" s="58" customFormat="1">
      <c r="A286" s="62" t="s">
        <v>649</v>
      </c>
      <c r="B286" s="68" t="s">
        <v>650</v>
      </c>
      <c r="C286" s="64" t="s">
        <v>936</v>
      </c>
      <c r="D286" s="268">
        <f t="shared" ref="D286" si="30">D287+D289</f>
        <v>0</v>
      </c>
      <c r="E286" s="269">
        <f>E287+E289</f>
        <v>0</v>
      </c>
      <c r="F286" s="269">
        <f t="shared" si="21"/>
        <v>0</v>
      </c>
      <c r="G286" s="266" t="e">
        <f t="shared" si="22"/>
        <v>#DIV/0!</v>
      </c>
      <c r="H286" s="198"/>
      <c r="I286" s="51"/>
    </row>
    <row r="287" spans="1:9" s="58" customFormat="1">
      <c r="A287" s="62" t="s">
        <v>651</v>
      </c>
      <c r="B287" s="70" t="s">
        <v>483</v>
      </c>
      <c r="C287" s="64" t="s">
        <v>936</v>
      </c>
      <c r="D287" s="268"/>
      <c r="E287" s="269"/>
      <c r="F287" s="269">
        <f t="shared" si="21"/>
        <v>0</v>
      </c>
      <c r="G287" s="266" t="e">
        <f t="shared" si="22"/>
        <v>#DIV/0!</v>
      </c>
      <c r="H287" s="198"/>
      <c r="I287" s="51"/>
    </row>
    <row r="288" spans="1:9" s="58" customFormat="1">
      <c r="A288" s="62" t="s">
        <v>652</v>
      </c>
      <c r="B288" s="71" t="s">
        <v>611</v>
      </c>
      <c r="C288" s="64" t="s">
        <v>936</v>
      </c>
      <c r="D288" s="268"/>
      <c r="E288" s="269"/>
      <c r="F288" s="269"/>
      <c r="G288" s="266"/>
      <c r="H288" s="198"/>
      <c r="I288" s="51"/>
    </row>
    <row r="289" spans="1:12" s="58" customFormat="1">
      <c r="A289" s="62" t="s">
        <v>653</v>
      </c>
      <c r="B289" s="70" t="s">
        <v>654</v>
      </c>
      <c r="C289" s="64" t="s">
        <v>936</v>
      </c>
      <c r="D289" s="299"/>
      <c r="E289" s="299"/>
      <c r="F289" s="299">
        <f t="shared" si="21"/>
        <v>0</v>
      </c>
      <c r="G289" s="299" t="e">
        <f t="shared" si="22"/>
        <v>#DIV/0!</v>
      </c>
      <c r="H289" s="198"/>
      <c r="I289" s="51"/>
    </row>
    <row r="290" spans="1:12" s="58" customFormat="1">
      <c r="A290" s="62" t="s">
        <v>655</v>
      </c>
      <c r="B290" s="71" t="s">
        <v>611</v>
      </c>
      <c r="C290" s="64" t="s">
        <v>936</v>
      </c>
      <c r="D290" s="295"/>
      <c r="E290" s="296"/>
      <c r="F290" s="296"/>
      <c r="G290" s="297"/>
      <c r="H290" s="198"/>
      <c r="I290" s="51"/>
    </row>
    <row r="291" spans="1:12" s="58" customFormat="1" ht="31.5">
      <c r="A291" s="62" t="s">
        <v>656</v>
      </c>
      <c r="B291" s="68" t="s">
        <v>657</v>
      </c>
      <c r="C291" s="64" t="s">
        <v>936</v>
      </c>
      <c r="D291" s="295"/>
      <c r="E291" s="296"/>
      <c r="F291" s="296"/>
      <c r="G291" s="297"/>
      <c r="H291" s="198"/>
      <c r="I291" s="51"/>
    </row>
    <row r="292" spans="1:12" s="58" customFormat="1">
      <c r="A292" s="62" t="s">
        <v>658</v>
      </c>
      <c r="B292" s="70" t="s">
        <v>611</v>
      </c>
      <c r="C292" s="64" t="s">
        <v>936</v>
      </c>
      <c r="D292" s="295"/>
      <c r="E292" s="296"/>
      <c r="F292" s="296"/>
      <c r="G292" s="297"/>
      <c r="H292" s="198"/>
      <c r="I292" s="51"/>
    </row>
    <row r="293" spans="1:12" s="58" customFormat="1">
      <c r="A293" s="62" t="s">
        <v>659</v>
      </c>
      <c r="B293" s="68" t="s">
        <v>660</v>
      </c>
      <c r="C293" s="64" t="s">
        <v>936</v>
      </c>
      <c r="D293" s="299"/>
      <c r="E293" s="299"/>
      <c r="F293" s="299">
        <f t="shared" si="21"/>
        <v>0</v>
      </c>
      <c r="G293" s="299" t="e">
        <f t="shared" si="22"/>
        <v>#DIV/0!</v>
      </c>
      <c r="H293" s="198"/>
      <c r="I293" s="51"/>
    </row>
    <row r="294" spans="1:12" s="58" customFormat="1">
      <c r="A294" s="62" t="s">
        <v>661</v>
      </c>
      <c r="B294" s="70" t="s">
        <v>611</v>
      </c>
      <c r="C294" s="64" t="s">
        <v>936</v>
      </c>
      <c r="D294" s="299"/>
      <c r="E294" s="299"/>
      <c r="F294" s="299"/>
      <c r="G294" s="299"/>
      <c r="H294" s="198"/>
      <c r="I294" s="51"/>
    </row>
    <row r="295" spans="1:12" s="58" customFormat="1">
      <c r="A295" s="62" t="s">
        <v>662</v>
      </c>
      <c r="B295" s="68" t="s">
        <v>663</v>
      </c>
      <c r="C295" s="64" t="s">
        <v>936</v>
      </c>
      <c r="D295" s="299"/>
      <c r="E295" s="299"/>
      <c r="F295" s="299">
        <f t="shared" si="21"/>
        <v>0</v>
      </c>
      <c r="G295" s="299" t="e">
        <f t="shared" si="22"/>
        <v>#DIV/0!</v>
      </c>
      <c r="H295" s="198"/>
      <c r="I295" s="51"/>
      <c r="L295" s="333"/>
    </row>
    <row r="296" spans="1:12" s="58" customFormat="1">
      <c r="A296" s="62" t="s">
        <v>664</v>
      </c>
      <c r="B296" s="70" t="s">
        <v>611</v>
      </c>
      <c r="C296" s="64" t="s">
        <v>936</v>
      </c>
      <c r="D296" s="299"/>
      <c r="E296" s="299"/>
      <c r="F296" s="299"/>
      <c r="G296" s="299"/>
      <c r="H296" s="198"/>
      <c r="I296" s="51"/>
    </row>
    <row r="297" spans="1:12" s="58" customFormat="1">
      <c r="A297" s="62" t="s">
        <v>665</v>
      </c>
      <c r="B297" s="68" t="s">
        <v>666</v>
      </c>
      <c r="C297" s="64" t="s">
        <v>936</v>
      </c>
      <c r="D297" s="299"/>
      <c r="E297" s="299"/>
      <c r="F297" s="299">
        <f t="shared" ref="F297:F305" si="31">E297-D297</f>
        <v>0</v>
      </c>
      <c r="G297" s="299" t="e">
        <f t="shared" ref="G297:G303" si="32">F297/D297*100</f>
        <v>#DIV/0!</v>
      </c>
      <c r="H297" s="198"/>
      <c r="I297" s="51"/>
    </row>
    <row r="298" spans="1:12" s="58" customFormat="1">
      <c r="A298" s="62" t="s">
        <v>667</v>
      </c>
      <c r="B298" s="70" t="s">
        <v>611</v>
      </c>
      <c r="C298" s="64" t="s">
        <v>936</v>
      </c>
      <c r="D298" s="295"/>
      <c r="E298" s="296"/>
      <c r="F298" s="296"/>
      <c r="G298" s="297"/>
      <c r="H298" s="198"/>
      <c r="I298" s="51"/>
    </row>
    <row r="299" spans="1:12" s="58" customFormat="1">
      <c r="A299" s="62" t="s">
        <v>668</v>
      </c>
      <c r="B299" s="68" t="s">
        <v>669</v>
      </c>
      <c r="C299" s="64" t="s">
        <v>936</v>
      </c>
      <c r="D299" s="295"/>
      <c r="E299" s="296"/>
      <c r="F299" s="296"/>
      <c r="G299" s="297"/>
      <c r="H299" s="198"/>
      <c r="I299" s="51"/>
    </row>
    <row r="300" spans="1:12" s="58" customFormat="1">
      <c r="A300" s="62" t="s">
        <v>670</v>
      </c>
      <c r="B300" s="70" t="s">
        <v>611</v>
      </c>
      <c r="C300" s="64" t="s">
        <v>936</v>
      </c>
      <c r="D300" s="295"/>
      <c r="E300" s="296"/>
      <c r="F300" s="296"/>
      <c r="G300" s="297"/>
      <c r="H300" s="198"/>
      <c r="I300" s="51"/>
    </row>
    <row r="301" spans="1:12" s="58" customFormat="1" ht="31.5">
      <c r="A301" s="62" t="s">
        <v>671</v>
      </c>
      <c r="B301" s="68" t="s">
        <v>672</v>
      </c>
      <c r="C301" s="64" t="s">
        <v>936</v>
      </c>
      <c r="D301" s="264"/>
      <c r="E301" s="299"/>
      <c r="F301" s="299"/>
      <c r="G301" s="299"/>
      <c r="H301" s="198"/>
      <c r="I301" s="51"/>
    </row>
    <row r="302" spans="1:12" s="58" customFormat="1">
      <c r="A302" s="62" t="s">
        <v>673</v>
      </c>
      <c r="B302" s="70" t="s">
        <v>611</v>
      </c>
      <c r="C302" s="64" t="s">
        <v>936</v>
      </c>
      <c r="D302" s="295"/>
      <c r="E302" s="296"/>
      <c r="F302" s="296"/>
      <c r="G302" s="297"/>
      <c r="H302" s="198"/>
      <c r="I302" s="51"/>
    </row>
    <row r="303" spans="1:12" s="58" customFormat="1">
      <c r="A303" s="62" t="s">
        <v>674</v>
      </c>
      <c r="B303" s="68" t="s">
        <v>675</v>
      </c>
      <c r="C303" s="64" t="s">
        <v>936</v>
      </c>
      <c r="D303" s="299"/>
      <c r="E303" s="299"/>
      <c r="F303" s="299">
        <f t="shared" si="31"/>
        <v>0</v>
      </c>
      <c r="G303" s="299" t="e">
        <f t="shared" si="32"/>
        <v>#DIV/0!</v>
      </c>
      <c r="H303" s="198"/>
      <c r="I303" s="51"/>
    </row>
    <row r="304" spans="1:12" s="58" customFormat="1">
      <c r="A304" s="62" t="s">
        <v>676</v>
      </c>
      <c r="B304" s="70" t="s">
        <v>611</v>
      </c>
      <c r="C304" s="64" t="s">
        <v>936</v>
      </c>
      <c r="D304" s="318"/>
      <c r="E304" s="319"/>
      <c r="F304" s="319"/>
      <c r="G304" s="297"/>
      <c r="H304" s="198"/>
      <c r="I304" s="51"/>
    </row>
    <row r="305" spans="1:9" s="58" customFormat="1" ht="31.5">
      <c r="A305" s="62" t="s">
        <v>677</v>
      </c>
      <c r="B305" s="69" t="s">
        <v>678</v>
      </c>
      <c r="C305" s="64" t="s">
        <v>8</v>
      </c>
      <c r="D305" s="342">
        <f>D313</f>
        <v>0</v>
      </c>
      <c r="E305" s="342">
        <f t="shared" ref="E305" si="33">E313</f>
        <v>0</v>
      </c>
      <c r="F305" s="342">
        <f t="shared" si="31"/>
        <v>0</v>
      </c>
      <c r="G305" s="300" t="e">
        <f>F305/D305</f>
        <v>#DIV/0!</v>
      </c>
      <c r="H305" s="198"/>
      <c r="I305" s="51"/>
    </row>
    <row r="306" spans="1:9" s="58" customFormat="1">
      <c r="A306" s="62" t="s">
        <v>679</v>
      </c>
      <c r="B306" s="68" t="s">
        <v>680</v>
      </c>
      <c r="C306" s="64" t="s">
        <v>8</v>
      </c>
      <c r="D306" s="65"/>
      <c r="E306" s="297"/>
      <c r="F306" s="343"/>
      <c r="G306" s="297"/>
      <c r="H306" s="198"/>
      <c r="I306" s="51"/>
    </row>
    <row r="307" spans="1:9" s="58" customFormat="1" ht="31.5">
      <c r="A307" s="62" t="s">
        <v>681</v>
      </c>
      <c r="B307" s="68" t="s">
        <v>682</v>
      </c>
      <c r="C307" s="64" t="s">
        <v>8</v>
      </c>
      <c r="D307" s="65"/>
      <c r="E307" s="297"/>
      <c r="F307" s="343"/>
      <c r="G307" s="297"/>
      <c r="H307" s="198"/>
      <c r="I307" s="51"/>
    </row>
    <row r="308" spans="1:9" s="58" customFormat="1" ht="31.5">
      <c r="A308" s="62" t="s">
        <v>683</v>
      </c>
      <c r="B308" s="68" t="s">
        <v>684</v>
      </c>
      <c r="C308" s="64" t="s">
        <v>8</v>
      </c>
      <c r="D308" s="65"/>
      <c r="E308" s="297"/>
      <c r="F308" s="343"/>
      <c r="G308" s="297"/>
      <c r="H308" s="198"/>
      <c r="I308" s="51"/>
    </row>
    <row r="309" spans="1:9" s="58" customFormat="1" ht="31.5">
      <c r="A309" s="62" t="s">
        <v>685</v>
      </c>
      <c r="B309" s="68" t="s">
        <v>686</v>
      </c>
      <c r="C309" s="64" t="s">
        <v>8</v>
      </c>
      <c r="D309" s="65"/>
      <c r="E309" s="297"/>
      <c r="F309" s="343"/>
      <c r="G309" s="297"/>
      <c r="H309" s="198"/>
      <c r="I309" s="51"/>
    </row>
    <row r="310" spans="1:9" s="58" customFormat="1">
      <c r="A310" s="62" t="s">
        <v>687</v>
      </c>
      <c r="B310" s="67" t="s">
        <v>688</v>
      </c>
      <c r="C310" s="64" t="s">
        <v>8</v>
      </c>
      <c r="D310" s="65"/>
      <c r="E310" s="297"/>
      <c r="F310" s="343"/>
      <c r="G310" s="297"/>
      <c r="H310" s="198"/>
      <c r="I310" s="51"/>
    </row>
    <row r="311" spans="1:9" s="58" customFormat="1">
      <c r="A311" s="62" t="s">
        <v>689</v>
      </c>
      <c r="B311" s="67" t="s">
        <v>690</v>
      </c>
      <c r="C311" s="64" t="s">
        <v>8</v>
      </c>
      <c r="D311" s="65"/>
      <c r="E311" s="297"/>
      <c r="F311" s="343"/>
      <c r="G311" s="297"/>
      <c r="H311" s="198"/>
      <c r="I311" s="51"/>
    </row>
    <row r="312" spans="1:9" s="58" customFormat="1">
      <c r="A312" s="62" t="s">
        <v>691</v>
      </c>
      <c r="B312" s="67" t="s">
        <v>692</v>
      </c>
      <c r="C312" s="64" t="s">
        <v>8</v>
      </c>
      <c r="D312" s="65"/>
      <c r="E312" s="297"/>
      <c r="F312" s="343"/>
      <c r="G312" s="297"/>
      <c r="H312" s="198"/>
      <c r="I312" s="51"/>
    </row>
    <row r="313" spans="1:9" s="58" customFormat="1">
      <c r="A313" s="62" t="s">
        <v>693</v>
      </c>
      <c r="B313" s="67" t="s">
        <v>694</v>
      </c>
      <c r="C313" s="64" t="s">
        <v>8</v>
      </c>
      <c r="D313" s="342"/>
      <c r="E313" s="342"/>
      <c r="F313" s="342">
        <f t="shared" ref="F313" si="34">E313-D313</f>
        <v>0</v>
      </c>
      <c r="G313" s="300" t="e">
        <f>F313/D313</f>
        <v>#DIV/0!</v>
      </c>
      <c r="H313" s="198"/>
      <c r="I313" s="51"/>
    </row>
    <row r="314" spans="1:9" s="58" customFormat="1">
      <c r="A314" s="62" t="s">
        <v>695</v>
      </c>
      <c r="B314" s="67" t="s">
        <v>696</v>
      </c>
      <c r="C314" s="64" t="s">
        <v>8</v>
      </c>
      <c r="D314" s="74"/>
      <c r="E314" s="199"/>
      <c r="F314" s="200"/>
      <c r="G314" s="200"/>
      <c r="H314" s="201"/>
      <c r="I314" s="51"/>
    </row>
    <row r="315" spans="1:9" s="58" customFormat="1" ht="31.5">
      <c r="A315" s="62" t="s">
        <v>697</v>
      </c>
      <c r="B315" s="68" t="s">
        <v>698</v>
      </c>
      <c r="C315" s="64" t="s">
        <v>8</v>
      </c>
      <c r="D315" s="74"/>
      <c r="E315" s="199"/>
      <c r="F315" s="200"/>
      <c r="G315" s="200"/>
      <c r="H315" s="201"/>
      <c r="I315" s="51"/>
    </row>
    <row r="316" spans="1:9" s="58" customFormat="1">
      <c r="A316" s="62" t="s">
        <v>699</v>
      </c>
      <c r="B316" s="86" t="s">
        <v>188</v>
      </c>
      <c r="C316" s="64" t="s">
        <v>8</v>
      </c>
      <c r="D316" s="65"/>
      <c r="E316" s="199"/>
      <c r="F316" s="199"/>
      <c r="G316" s="199"/>
      <c r="H316" s="198"/>
      <c r="I316" s="51"/>
    </row>
    <row r="317" spans="1:9" s="58" customFormat="1" ht="16.5" thickBot="1">
      <c r="A317" s="76" t="s">
        <v>700</v>
      </c>
      <c r="B317" s="87" t="s">
        <v>189</v>
      </c>
      <c r="C317" s="78" t="s">
        <v>8</v>
      </c>
      <c r="D317" s="79"/>
      <c r="E317" s="202"/>
      <c r="F317" s="202"/>
      <c r="G317" s="202"/>
      <c r="H317" s="203"/>
      <c r="I317" s="51"/>
    </row>
    <row r="318" spans="1:9" s="58" customFormat="1" ht="19.5" thickBot="1">
      <c r="A318" s="546" t="s">
        <v>701</v>
      </c>
      <c r="B318" s="547"/>
      <c r="C318" s="547"/>
      <c r="D318" s="547"/>
      <c r="E318" s="547"/>
      <c r="F318" s="547"/>
      <c r="G318" s="547"/>
      <c r="H318" s="550"/>
      <c r="I318" s="51"/>
    </row>
    <row r="319" spans="1:9" ht="31.5">
      <c r="A319" s="80" t="s">
        <v>702</v>
      </c>
      <c r="B319" s="84" t="s">
        <v>703</v>
      </c>
      <c r="C319" s="81" t="s">
        <v>448</v>
      </c>
      <c r="D319" s="205" t="s">
        <v>704</v>
      </c>
      <c r="E319" s="205" t="s">
        <v>704</v>
      </c>
      <c r="F319" s="205"/>
      <c r="G319" s="205" t="s">
        <v>704</v>
      </c>
      <c r="H319" s="206" t="s">
        <v>704</v>
      </c>
    </row>
    <row r="320" spans="1:9">
      <c r="A320" s="62" t="s">
        <v>705</v>
      </c>
      <c r="B320" s="69" t="s">
        <v>706</v>
      </c>
      <c r="C320" s="64" t="s">
        <v>1</v>
      </c>
      <c r="D320" s="65"/>
      <c r="E320" s="199"/>
      <c r="F320" s="199"/>
      <c r="G320" s="199"/>
      <c r="H320" s="198"/>
    </row>
    <row r="321" spans="1:9">
      <c r="A321" s="62" t="s">
        <v>707</v>
      </c>
      <c r="B321" s="69" t="s">
        <v>708</v>
      </c>
      <c r="C321" s="64" t="s">
        <v>709</v>
      </c>
      <c r="D321" s="65"/>
      <c r="E321" s="199"/>
      <c r="F321" s="199"/>
      <c r="G321" s="199"/>
      <c r="H321" s="198"/>
    </row>
    <row r="322" spans="1:9">
      <c r="A322" s="62" t="s">
        <v>710</v>
      </c>
      <c r="B322" s="69" t="s">
        <v>711</v>
      </c>
      <c r="C322" s="64" t="s">
        <v>1</v>
      </c>
      <c r="D322" s="65"/>
      <c r="E322" s="199"/>
      <c r="F322" s="199"/>
      <c r="G322" s="199"/>
      <c r="H322" s="198"/>
    </row>
    <row r="323" spans="1:9">
      <c r="A323" s="62" t="s">
        <v>712</v>
      </c>
      <c r="B323" s="69" t="s">
        <v>713</v>
      </c>
      <c r="C323" s="64" t="s">
        <v>709</v>
      </c>
      <c r="D323" s="65"/>
      <c r="E323" s="199"/>
      <c r="F323" s="199"/>
      <c r="G323" s="199"/>
      <c r="H323" s="198"/>
    </row>
    <row r="324" spans="1:9">
      <c r="A324" s="62" t="s">
        <v>714</v>
      </c>
      <c r="B324" s="69" t="s">
        <v>715</v>
      </c>
      <c r="C324" s="64" t="s">
        <v>716</v>
      </c>
      <c r="D324" s="65"/>
      <c r="E324" s="199"/>
      <c r="F324" s="199"/>
      <c r="G324" s="199"/>
      <c r="H324" s="198"/>
    </row>
    <row r="325" spans="1:9">
      <c r="A325" s="62" t="s">
        <v>717</v>
      </c>
      <c r="B325" s="69" t="s">
        <v>718</v>
      </c>
      <c r="C325" s="64" t="s">
        <v>448</v>
      </c>
      <c r="D325" s="207" t="s">
        <v>704</v>
      </c>
      <c r="E325" s="207" t="s">
        <v>704</v>
      </c>
      <c r="F325" s="207"/>
      <c r="G325" s="207" t="s">
        <v>704</v>
      </c>
      <c r="H325" s="208" t="s">
        <v>704</v>
      </c>
    </row>
    <row r="326" spans="1:9">
      <c r="A326" s="62" t="s">
        <v>719</v>
      </c>
      <c r="B326" s="68" t="s">
        <v>720</v>
      </c>
      <c r="C326" s="64" t="s">
        <v>716</v>
      </c>
      <c r="D326" s="65"/>
      <c r="E326" s="199"/>
      <c r="F326" s="199"/>
      <c r="G326" s="199"/>
      <c r="H326" s="198"/>
    </row>
    <row r="327" spans="1:9">
      <c r="A327" s="62" t="s">
        <v>721</v>
      </c>
      <c r="B327" s="68" t="s">
        <v>722</v>
      </c>
      <c r="C327" s="64" t="s">
        <v>723</v>
      </c>
      <c r="D327" s="65"/>
      <c r="E327" s="199"/>
      <c r="F327" s="199"/>
      <c r="G327" s="199"/>
      <c r="H327" s="198"/>
    </row>
    <row r="328" spans="1:9">
      <c r="A328" s="62" t="s">
        <v>724</v>
      </c>
      <c r="B328" s="69" t="s">
        <v>725</v>
      </c>
      <c r="C328" s="64" t="s">
        <v>448</v>
      </c>
      <c r="D328" s="207" t="s">
        <v>704</v>
      </c>
      <c r="E328" s="207" t="s">
        <v>704</v>
      </c>
      <c r="F328" s="207"/>
      <c r="G328" s="207" t="s">
        <v>704</v>
      </c>
      <c r="H328" s="208" t="s">
        <v>704</v>
      </c>
    </row>
    <row r="329" spans="1:9">
      <c r="A329" s="62" t="s">
        <v>726</v>
      </c>
      <c r="B329" s="68" t="s">
        <v>720</v>
      </c>
      <c r="C329" s="64" t="s">
        <v>716</v>
      </c>
      <c r="D329" s="301"/>
      <c r="E329" s="302"/>
      <c r="F329" s="302">
        <f t="shared" ref="F329:F330" si="35">E329-D329</f>
        <v>0</v>
      </c>
      <c r="G329" s="302" t="e">
        <f t="shared" ref="G329:G330" si="36">F329/D329*100</f>
        <v>#DIV/0!</v>
      </c>
      <c r="H329" s="198"/>
    </row>
    <row r="330" spans="1:9">
      <c r="A330" s="62" t="s">
        <v>727</v>
      </c>
      <c r="B330" s="68" t="s">
        <v>728</v>
      </c>
      <c r="C330" s="64" t="s">
        <v>1</v>
      </c>
      <c r="D330" s="301"/>
      <c r="E330" s="302"/>
      <c r="F330" s="302">
        <f t="shared" si="35"/>
        <v>0</v>
      </c>
      <c r="G330" s="302" t="e">
        <f t="shared" si="36"/>
        <v>#DIV/0!</v>
      </c>
      <c r="H330" s="198"/>
    </row>
    <row r="331" spans="1:9">
      <c r="A331" s="62" t="s">
        <v>729</v>
      </c>
      <c r="B331" s="68" t="s">
        <v>722</v>
      </c>
      <c r="C331" s="64" t="s">
        <v>723</v>
      </c>
      <c r="D331" s="65"/>
      <c r="E331" s="199"/>
      <c r="F331" s="199"/>
      <c r="G331" s="199"/>
      <c r="H331" s="198"/>
    </row>
    <row r="332" spans="1:9">
      <c r="A332" s="62" t="s">
        <v>730</v>
      </c>
      <c r="B332" s="69" t="s">
        <v>731</v>
      </c>
      <c r="C332" s="64" t="s">
        <v>448</v>
      </c>
      <c r="D332" s="207" t="s">
        <v>704</v>
      </c>
      <c r="E332" s="207" t="s">
        <v>704</v>
      </c>
      <c r="F332" s="207"/>
      <c r="G332" s="207" t="s">
        <v>704</v>
      </c>
      <c r="H332" s="208" t="s">
        <v>704</v>
      </c>
    </row>
    <row r="333" spans="1:9">
      <c r="A333" s="62" t="s">
        <v>732</v>
      </c>
      <c r="B333" s="68" t="s">
        <v>720</v>
      </c>
      <c r="C333" s="64" t="s">
        <v>716</v>
      </c>
      <c r="D333" s="65"/>
      <c r="E333" s="199"/>
      <c r="F333" s="199"/>
      <c r="G333" s="199"/>
      <c r="H333" s="198"/>
    </row>
    <row r="334" spans="1:9">
      <c r="A334" s="62" t="s">
        <v>733</v>
      </c>
      <c r="B334" s="68" t="s">
        <v>722</v>
      </c>
      <c r="C334" s="64" t="s">
        <v>723</v>
      </c>
      <c r="D334" s="65"/>
      <c r="E334" s="199"/>
      <c r="F334" s="199"/>
      <c r="G334" s="199"/>
      <c r="H334" s="198"/>
    </row>
    <row r="335" spans="1:9">
      <c r="A335" s="62" t="s">
        <v>734</v>
      </c>
      <c r="B335" s="69" t="s">
        <v>735</v>
      </c>
      <c r="C335" s="64" t="s">
        <v>448</v>
      </c>
      <c r="D335" s="207" t="s">
        <v>704</v>
      </c>
      <c r="E335" s="207" t="s">
        <v>704</v>
      </c>
      <c r="F335" s="207"/>
      <c r="G335" s="207" t="s">
        <v>704</v>
      </c>
      <c r="H335" s="208" t="s">
        <v>704</v>
      </c>
    </row>
    <row r="336" spans="1:9">
      <c r="A336" s="62" t="s">
        <v>736</v>
      </c>
      <c r="B336" s="68" t="s">
        <v>720</v>
      </c>
      <c r="C336" s="64" t="s">
        <v>716</v>
      </c>
      <c r="D336" s="301"/>
      <c r="E336" s="302"/>
      <c r="F336" s="302">
        <f t="shared" ref="F336" si="37">E336-D336</f>
        <v>0</v>
      </c>
      <c r="G336" s="302" t="e">
        <f t="shared" ref="G336" si="38">F336/D336*100</f>
        <v>#DIV/0!</v>
      </c>
      <c r="H336" s="198"/>
      <c r="I336" s="331"/>
    </row>
    <row r="337" spans="1:8">
      <c r="A337" s="62" t="s">
        <v>737</v>
      </c>
      <c r="B337" s="68" t="s">
        <v>728</v>
      </c>
      <c r="C337" s="64" t="s">
        <v>1</v>
      </c>
      <c r="D337" s="65"/>
      <c r="E337" s="199"/>
      <c r="F337" s="199"/>
      <c r="G337" s="199"/>
      <c r="H337" s="198"/>
    </row>
    <row r="338" spans="1:8">
      <c r="A338" s="62" t="s">
        <v>738</v>
      </c>
      <c r="B338" s="68" t="s">
        <v>722</v>
      </c>
      <c r="C338" s="64" t="s">
        <v>723</v>
      </c>
      <c r="D338" s="65"/>
      <c r="E338" s="199"/>
      <c r="F338" s="199"/>
      <c r="G338" s="199"/>
      <c r="H338" s="198"/>
    </row>
    <row r="339" spans="1:8">
      <c r="A339" s="80" t="s">
        <v>739</v>
      </c>
      <c r="B339" s="84" t="s">
        <v>740</v>
      </c>
      <c r="C339" s="81" t="s">
        <v>448</v>
      </c>
      <c r="D339" s="207" t="s">
        <v>704</v>
      </c>
      <c r="E339" s="207" t="s">
        <v>704</v>
      </c>
      <c r="F339" s="205"/>
      <c r="G339" s="205" t="s">
        <v>704</v>
      </c>
      <c r="H339" s="206" t="s">
        <v>704</v>
      </c>
    </row>
    <row r="340" spans="1:8">
      <c r="A340" s="62" t="s">
        <v>741</v>
      </c>
      <c r="B340" s="69" t="s">
        <v>742</v>
      </c>
      <c r="C340" s="64" t="s">
        <v>716</v>
      </c>
      <c r="D340" s="65"/>
      <c r="E340" s="199"/>
      <c r="F340" s="199"/>
      <c r="G340" s="199"/>
      <c r="H340" s="198"/>
    </row>
    <row r="341" spans="1:8" ht="31.5">
      <c r="A341" s="62" t="s">
        <v>743</v>
      </c>
      <c r="B341" s="68" t="s">
        <v>744</v>
      </c>
      <c r="C341" s="64" t="s">
        <v>716</v>
      </c>
      <c r="D341" s="65"/>
      <c r="E341" s="199"/>
      <c r="F341" s="199"/>
      <c r="G341" s="199"/>
      <c r="H341" s="198"/>
    </row>
    <row r="342" spans="1:8">
      <c r="A342" s="62" t="s">
        <v>745</v>
      </c>
      <c r="B342" s="86" t="s">
        <v>746</v>
      </c>
      <c r="C342" s="64" t="s">
        <v>716</v>
      </c>
      <c r="D342" s="65"/>
      <c r="E342" s="199"/>
      <c r="F342" s="199"/>
      <c r="G342" s="199"/>
      <c r="H342" s="198"/>
    </row>
    <row r="343" spans="1:8">
      <c r="A343" s="62" t="s">
        <v>747</v>
      </c>
      <c r="B343" s="86" t="s">
        <v>748</v>
      </c>
      <c r="C343" s="64" t="s">
        <v>716</v>
      </c>
      <c r="D343" s="65"/>
      <c r="E343" s="199"/>
      <c r="F343" s="199"/>
      <c r="G343" s="199"/>
      <c r="H343" s="198"/>
    </row>
    <row r="344" spans="1:8">
      <c r="A344" s="62" t="s">
        <v>749</v>
      </c>
      <c r="B344" s="69" t="s">
        <v>750</v>
      </c>
      <c r="C344" s="64" t="s">
        <v>716</v>
      </c>
      <c r="D344" s="65"/>
      <c r="E344" s="199"/>
      <c r="F344" s="199"/>
      <c r="G344" s="199"/>
      <c r="H344" s="198"/>
    </row>
    <row r="345" spans="1:8">
      <c r="A345" s="62" t="s">
        <v>751</v>
      </c>
      <c r="B345" s="69" t="s">
        <v>752</v>
      </c>
      <c r="C345" s="64" t="s">
        <v>1</v>
      </c>
      <c r="D345" s="65"/>
      <c r="E345" s="199"/>
      <c r="F345" s="199"/>
      <c r="G345" s="199"/>
      <c r="H345" s="198"/>
    </row>
    <row r="346" spans="1:8" ht="31.5">
      <c r="A346" s="62" t="s">
        <v>753</v>
      </c>
      <c r="B346" s="68" t="s">
        <v>754</v>
      </c>
      <c r="C346" s="64" t="s">
        <v>1</v>
      </c>
      <c r="D346" s="65"/>
      <c r="E346" s="199"/>
      <c r="F346" s="199"/>
      <c r="G346" s="199"/>
      <c r="H346" s="198"/>
    </row>
    <row r="347" spans="1:8">
      <c r="A347" s="62" t="s">
        <v>755</v>
      </c>
      <c r="B347" s="86" t="s">
        <v>746</v>
      </c>
      <c r="C347" s="64" t="s">
        <v>1</v>
      </c>
      <c r="D347" s="65"/>
      <c r="E347" s="199"/>
      <c r="F347" s="199"/>
      <c r="G347" s="199"/>
      <c r="H347" s="198"/>
    </row>
    <row r="348" spans="1:8">
      <c r="A348" s="62" t="s">
        <v>756</v>
      </c>
      <c r="B348" s="86" t="s">
        <v>748</v>
      </c>
      <c r="C348" s="64" t="s">
        <v>1</v>
      </c>
      <c r="D348" s="65"/>
      <c r="E348" s="199"/>
      <c r="F348" s="199"/>
      <c r="G348" s="199"/>
      <c r="H348" s="198"/>
    </row>
    <row r="349" spans="1:8">
      <c r="A349" s="62" t="s">
        <v>757</v>
      </c>
      <c r="B349" s="69" t="s">
        <v>758</v>
      </c>
      <c r="C349" s="64" t="s">
        <v>759</v>
      </c>
      <c r="D349" s="65"/>
      <c r="E349" s="199"/>
      <c r="F349" s="199"/>
      <c r="G349" s="199"/>
      <c r="H349" s="198"/>
    </row>
    <row r="350" spans="1:8" ht="31.5">
      <c r="A350" s="62" t="s">
        <v>760</v>
      </c>
      <c r="B350" s="69" t="s">
        <v>761</v>
      </c>
      <c r="C350" s="64" t="s">
        <v>936</v>
      </c>
      <c r="D350" s="65"/>
      <c r="E350" s="199"/>
      <c r="F350" s="199"/>
      <c r="G350" s="199"/>
      <c r="H350" s="198"/>
    </row>
    <row r="351" spans="1:8">
      <c r="A351" s="62" t="s">
        <v>762</v>
      </c>
      <c r="B351" s="82" t="s">
        <v>763</v>
      </c>
      <c r="C351" s="64" t="s">
        <v>448</v>
      </c>
      <c r="D351" s="207" t="s">
        <v>704</v>
      </c>
      <c r="E351" s="207" t="s">
        <v>704</v>
      </c>
      <c r="F351" s="207"/>
      <c r="G351" s="207" t="s">
        <v>704</v>
      </c>
      <c r="H351" s="208" t="s">
        <v>704</v>
      </c>
    </row>
    <row r="352" spans="1:8">
      <c r="A352" s="62" t="s">
        <v>764</v>
      </c>
      <c r="B352" s="69" t="s">
        <v>765</v>
      </c>
      <c r="C352" s="64" t="s">
        <v>716</v>
      </c>
      <c r="D352" s="301">
        <f>D336</f>
        <v>0</v>
      </c>
      <c r="E352" s="302">
        <f>E336</f>
        <v>0</v>
      </c>
      <c r="F352" s="302">
        <f t="shared" ref="F352" si="39">E352-D352</f>
        <v>0</v>
      </c>
      <c r="G352" s="302" t="e">
        <f t="shared" ref="G352" si="40">F352/D352*100</f>
        <v>#DIV/0!</v>
      </c>
      <c r="H352" s="198"/>
    </row>
    <row r="353" spans="1:8">
      <c r="A353" s="62" t="s">
        <v>766</v>
      </c>
      <c r="B353" s="69" t="s">
        <v>767</v>
      </c>
      <c r="C353" s="64" t="s">
        <v>709</v>
      </c>
      <c r="D353" s="65"/>
      <c r="E353" s="207"/>
      <c r="F353" s="207"/>
      <c r="G353" s="207"/>
      <c r="H353" s="198"/>
    </row>
    <row r="354" spans="1:8" ht="37.5" customHeight="1">
      <c r="A354" s="62" t="s">
        <v>768</v>
      </c>
      <c r="B354" s="69" t="s">
        <v>769</v>
      </c>
      <c r="C354" s="64" t="s">
        <v>936</v>
      </c>
      <c r="D354" s="357"/>
      <c r="E354" s="301"/>
      <c r="F354" s="269">
        <f t="shared" ref="F354" si="41">E354-D354</f>
        <v>0</v>
      </c>
      <c r="G354" s="292" t="e">
        <f t="shared" ref="G354" si="42">F354/D354*100</f>
        <v>#DIV/0!</v>
      </c>
      <c r="H354" s="334"/>
    </row>
    <row r="355" spans="1:8" ht="31.5">
      <c r="A355" s="62" t="s">
        <v>770</v>
      </c>
      <c r="B355" s="69" t="s">
        <v>771</v>
      </c>
      <c r="C355" s="64" t="s">
        <v>936</v>
      </c>
      <c r="D355" s="65"/>
      <c r="E355" s="199"/>
      <c r="F355" s="199"/>
      <c r="G355" s="199"/>
      <c r="H355" s="198"/>
    </row>
    <row r="356" spans="1:8">
      <c r="A356" s="62" t="s">
        <v>772</v>
      </c>
      <c r="B356" s="82" t="s">
        <v>773</v>
      </c>
      <c r="C356" s="208" t="s">
        <v>448</v>
      </c>
      <c r="D356" s="207" t="s">
        <v>704</v>
      </c>
      <c r="E356" s="207" t="s">
        <v>704</v>
      </c>
      <c r="F356" s="207"/>
      <c r="G356" s="207" t="s">
        <v>704</v>
      </c>
      <c r="H356" s="208" t="s">
        <v>704</v>
      </c>
    </row>
    <row r="357" spans="1:8">
      <c r="A357" s="62" t="s">
        <v>774</v>
      </c>
      <c r="B357" s="69" t="s">
        <v>775</v>
      </c>
      <c r="C357" s="64" t="s">
        <v>1</v>
      </c>
      <c r="D357" s="65"/>
      <c r="E357" s="199"/>
      <c r="F357" s="199"/>
      <c r="G357" s="199"/>
      <c r="H357" s="198"/>
    </row>
    <row r="358" spans="1:8" ht="47.25">
      <c r="A358" s="62" t="s">
        <v>776</v>
      </c>
      <c r="B358" s="68" t="s">
        <v>777</v>
      </c>
      <c r="C358" s="64" t="s">
        <v>1</v>
      </c>
      <c r="D358" s="65"/>
      <c r="E358" s="199"/>
      <c r="F358" s="199"/>
      <c r="G358" s="199"/>
      <c r="H358" s="198"/>
    </row>
    <row r="359" spans="1:8" ht="47.25">
      <c r="A359" s="62" t="s">
        <v>778</v>
      </c>
      <c r="B359" s="68" t="s">
        <v>779</v>
      </c>
      <c r="C359" s="64" t="s">
        <v>1</v>
      </c>
      <c r="D359" s="65"/>
      <c r="E359" s="199"/>
      <c r="F359" s="199"/>
      <c r="G359" s="199"/>
      <c r="H359" s="198"/>
    </row>
    <row r="360" spans="1:8" ht="31.5">
      <c r="A360" s="62" t="s">
        <v>780</v>
      </c>
      <c r="B360" s="68" t="s">
        <v>781</v>
      </c>
      <c r="C360" s="64" t="s">
        <v>1</v>
      </c>
      <c r="D360" s="65"/>
      <c r="E360" s="199"/>
      <c r="F360" s="199"/>
      <c r="G360" s="199"/>
      <c r="H360" s="198"/>
    </row>
    <row r="361" spans="1:8">
      <c r="A361" s="62" t="s">
        <v>782</v>
      </c>
      <c r="B361" s="69" t="s">
        <v>783</v>
      </c>
      <c r="C361" s="64" t="s">
        <v>716</v>
      </c>
      <c r="D361" s="65"/>
      <c r="E361" s="199"/>
      <c r="F361" s="199"/>
      <c r="G361" s="199"/>
      <c r="H361" s="198"/>
    </row>
    <row r="362" spans="1:8" ht="31.5">
      <c r="A362" s="62" t="s">
        <v>784</v>
      </c>
      <c r="B362" s="68" t="s">
        <v>785</v>
      </c>
      <c r="C362" s="64" t="s">
        <v>716</v>
      </c>
      <c r="D362" s="65"/>
      <c r="E362" s="199"/>
      <c r="F362" s="199"/>
      <c r="G362" s="199"/>
      <c r="H362" s="198"/>
    </row>
    <row r="363" spans="1:8">
      <c r="A363" s="62" t="s">
        <v>786</v>
      </c>
      <c r="B363" s="68" t="s">
        <v>787</v>
      </c>
      <c r="C363" s="64" t="s">
        <v>716</v>
      </c>
      <c r="D363" s="65"/>
      <c r="E363" s="199"/>
      <c r="F363" s="199"/>
      <c r="G363" s="199"/>
      <c r="H363" s="198"/>
    </row>
    <row r="364" spans="1:8" ht="31.5">
      <c r="A364" s="62" t="s">
        <v>788</v>
      </c>
      <c r="B364" s="69" t="s">
        <v>789</v>
      </c>
      <c r="C364" s="64" t="s">
        <v>936</v>
      </c>
      <c r="D364" s="65"/>
      <c r="E364" s="199"/>
      <c r="F364" s="199"/>
      <c r="G364" s="199"/>
      <c r="H364" s="198"/>
    </row>
    <row r="365" spans="1:8">
      <c r="A365" s="62" t="s">
        <v>790</v>
      </c>
      <c r="B365" s="68" t="s">
        <v>791</v>
      </c>
      <c r="C365" s="64" t="s">
        <v>936</v>
      </c>
      <c r="D365" s="74"/>
      <c r="E365" s="199"/>
      <c r="F365" s="200"/>
      <c r="G365" s="200"/>
      <c r="H365" s="201"/>
    </row>
    <row r="366" spans="1:8">
      <c r="A366" s="62" t="s">
        <v>792</v>
      </c>
      <c r="B366" s="68" t="s">
        <v>189</v>
      </c>
      <c r="C366" s="64" t="s">
        <v>936</v>
      </c>
      <c r="D366" s="74"/>
      <c r="E366" s="199"/>
      <c r="F366" s="200"/>
      <c r="G366" s="200"/>
      <c r="H366" s="201"/>
    </row>
    <row r="367" spans="1:8" ht="16.5" thickBot="1">
      <c r="A367" s="76" t="s">
        <v>793</v>
      </c>
      <c r="B367" s="88" t="s">
        <v>794</v>
      </c>
      <c r="C367" s="78" t="s">
        <v>942</v>
      </c>
      <c r="D367" s="335"/>
      <c r="E367" s="336"/>
      <c r="F367" s="336">
        <f t="shared" ref="F367" si="43">E367-D367</f>
        <v>0</v>
      </c>
      <c r="G367" s="337" t="e">
        <f t="shared" ref="G367" si="44">F367/D367*100</f>
        <v>#DIV/0!</v>
      </c>
      <c r="H367" s="89"/>
    </row>
    <row r="368" spans="1:8">
      <c r="A368" s="551" t="s">
        <v>795</v>
      </c>
      <c r="B368" s="552"/>
      <c r="C368" s="552"/>
      <c r="D368" s="552"/>
      <c r="E368" s="552"/>
      <c r="F368" s="552"/>
      <c r="G368" s="552"/>
      <c r="H368" s="553"/>
    </row>
    <row r="369" spans="1:8" ht="16.5" thickBot="1">
      <c r="A369" s="551"/>
      <c r="B369" s="552"/>
      <c r="C369" s="552"/>
      <c r="D369" s="552"/>
      <c r="E369" s="552"/>
      <c r="F369" s="552"/>
      <c r="G369" s="552"/>
      <c r="H369" s="553"/>
    </row>
    <row r="370" spans="1:8" s="129" customFormat="1" ht="67.5" customHeight="1">
      <c r="A370" s="533" t="s">
        <v>172</v>
      </c>
      <c r="B370" s="529" t="s">
        <v>173</v>
      </c>
      <c r="C370" s="531" t="s">
        <v>276</v>
      </c>
      <c r="D370" s="538" t="str">
        <f>D19</f>
        <v xml:space="preserve">Отчетный 2025 год </v>
      </c>
      <c r="E370" s="539"/>
      <c r="F370" s="540" t="s">
        <v>887</v>
      </c>
      <c r="G370" s="539"/>
      <c r="H370" s="541" t="s">
        <v>7</v>
      </c>
    </row>
    <row r="371" spans="1:8" s="129" customFormat="1" ht="45">
      <c r="A371" s="534"/>
      <c r="B371" s="530"/>
      <c r="C371" s="532"/>
      <c r="D371" s="226" t="s">
        <v>856</v>
      </c>
      <c r="E371" s="227" t="s">
        <v>10</v>
      </c>
      <c r="F371" s="227" t="s">
        <v>857</v>
      </c>
      <c r="G371" s="226" t="s">
        <v>855</v>
      </c>
      <c r="H371" s="542"/>
    </row>
    <row r="372" spans="1:8" ht="16.5" thickBot="1">
      <c r="A372" s="91">
        <v>1</v>
      </c>
      <c r="B372" s="57">
        <v>2</v>
      </c>
      <c r="C372" s="92">
        <v>3</v>
      </c>
      <c r="D372" s="93">
        <v>4</v>
      </c>
      <c r="E372" s="94">
        <v>5</v>
      </c>
      <c r="F372" s="94">
        <v>6</v>
      </c>
      <c r="G372" s="94">
        <v>7</v>
      </c>
      <c r="H372" s="95">
        <v>8</v>
      </c>
    </row>
    <row r="373" spans="1:8" ht="46.5" customHeight="1">
      <c r="A373" s="543" t="s">
        <v>796</v>
      </c>
      <c r="B373" s="544"/>
      <c r="C373" s="64" t="s">
        <v>936</v>
      </c>
      <c r="D373" s="303">
        <f>D374+D431</f>
        <v>0</v>
      </c>
      <c r="E373" s="304">
        <f>E374+E431</f>
        <v>0</v>
      </c>
      <c r="F373" s="303">
        <f t="shared" ref="F373:F375" si="45">E373-D373</f>
        <v>0</v>
      </c>
      <c r="G373" s="305" t="e">
        <f t="shared" ref="G373:G375" si="46">F373/D373*100</f>
        <v>#DIV/0!</v>
      </c>
      <c r="H373" s="322"/>
    </row>
    <row r="374" spans="1:8">
      <c r="A374" s="62" t="s">
        <v>174</v>
      </c>
      <c r="B374" s="96" t="s">
        <v>797</v>
      </c>
      <c r="C374" s="64" t="s">
        <v>936</v>
      </c>
      <c r="D374" s="295">
        <f>D375+D399</f>
        <v>0</v>
      </c>
      <c r="E374" s="269">
        <f>E375+E399</f>
        <v>0</v>
      </c>
      <c r="F374" s="295">
        <f t="shared" si="45"/>
        <v>0</v>
      </c>
      <c r="G374" s="306" t="e">
        <f t="shared" si="46"/>
        <v>#DIV/0!</v>
      </c>
      <c r="H374" s="99"/>
    </row>
    <row r="375" spans="1:8">
      <c r="A375" s="62" t="s">
        <v>175</v>
      </c>
      <c r="B375" s="69" t="s">
        <v>176</v>
      </c>
      <c r="C375" s="64" t="s">
        <v>936</v>
      </c>
      <c r="D375" s="295">
        <f>D376+D381+D382+D383+D384+D389+D390+D391</f>
        <v>0</v>
      </c>
      <c r="E375" s="269">
        <f>E376+E381+E382+E383+E384+E389+E390+E391</f>
        <v>0</v>
      </c>
      <c r="F375" s="295">
        <f t="shared" si="45"/>
        <v>0</v>
      </c>
      <c r="G375" s="306" t="e">
        <f t="shared" si="46"/>
        <v>#DIV/0!</v>
      </c>
      <c r="H375" s="99"/>
    </row>
    <row r="376" spans="1:8" ht="31.5">
      <c r="A376" s="62" t="s">
        <v>177</v>
      </c>
      <c r="B376" s="68" t="s">
        <v>798</v>
      </c>
      <c r="C376" s="64" t="s">
        <v>936</v>
      </c>
      <c r="D376" s="295"/>
      <c r="E376" s="320"/>
      <c r="F376" s="321"/>
      <c r="G376" s="307"/>
      <c r="H376" s="99"/>
    </row>
    <row r="377" spans="1:8" ht="18.75">
      <c r="A377" s="62" t="s">
        <v>178</v>
      </c>
      <c r="B377" s="70" t="s">
        <v>799</v>
      </c>
      <c r="C377" s="64" t="s">
        <v>936</v>
      </c>
      <c r="D377" s="295"/>
      <c r="E377" s="320"/>
      <c r="F377" s="321"/>
      <c r="G377" s="307"/>
      <c r="H377" s="99"/>
    </row>
    <row r="378" spans="1:8" ht="31.5">
      <c r="A378" s="62" t="s">
        <v>800</v>
      </c>
      <c r="B378" s="71" t="s">
        <v>280</v>
      </c>
      <c r="C378" s="64" t="s">
        <v>936</v>
      </c>
      <c r="D378" s="295"/>
      <c r="E378" s="320"/>
      <c r="F378" s="321"/>
      <c r="G378" s="307"/>
      <c r="H378" s="99"/>
    </row>
    <row r="379" spans="1:8" ht="31.5">
      <c r="A379" s="62" t="s">
        <v>801</v>
      </c>
      <c r="B379" s="71" t="s">
        <v>281</v>
      </c>
      <c r="C379" s="64" t="s">
        <v>936</v>
      </c>
      <c r="D379" s="295"/>
      <c r="E379" s="320"/>
      <c r="F379" s="321"/>
      <c r="G379" s="307"/>
      <c r="H379" s="99"/>
    </row>
    <row r="380" spans="1:8" ht="31.5">
      <c r="A380" s="62" t="s">
        <v>802</v>
      </c>
      <c r="B380" s="71" t="s">
        <v>282</v>
      </c>
      <c r="C380" s="64" t="s">
        <v>936</v>
      </c>
      <c r="D380" s="295"/>
      <c r="E380" s="320"/>
      <c r="F380" s="321"/>
      <c r="G380" s="307"/>
      <c r="H380" s="99"/>
    </row>
    <row r="381" spans="1:8" ht="18.75">
      <c r="A381" s="62" t="s">
        <v>180</v>
      </c>
      <c r="B381" s="70" t="s">
        <v>803</v>
      </c>
      <c r="C381" s="64" t="s">
        <v>936</v>
      </c>
      <c r="D381" s="295"/>
      <c r="E381" s="320"/>
      <c r="F381" s="321"/>
      <c r="G381" s="307"/>
      <c r="H381" s="99"/>
    </row>
    <row r="382" spans="1:8" ht="18.75">
      <c r="A382" s="62" t="s">
        <v>182</v>
      </c>
      <c r="B382" s="70" t="s">
        <v>804</v>
      </c>
      <c r="C382" s="64" t="s">
        <v>936</v>
      </c>
      <c r="D382" s="295"/>
      <c r="E382" s="320"/>
      <c r="F382" s="321"/>
      <c r="G382" s="307"/>
      <c r="H382" s="99"/>
    </row>
    <row r="383" spans="1:8" ht="18.75">
      <c r="A383" s="62" t="s">
        <v>184</v>
      </c>
      <c r="B383" s="70" t="s">
        <v>805</v>
      </c>
      <c r="C383" s="64" t="s">
        <v>936</v>
      </c>
      <c r="D383" s="295"/>
      <c r="E383" s="320"/>
      <c r="F383" s="321"/>
      <c r="G383" s="307"/>
      <c r="H383" s="99"/>
    </row>
    <row r="384" spans="1:8" ht="18.75">
      <c r="A384" s="62" t="s">
        <v>185</v>
      </c>
      <c r="B384" s="70" t="s">
        <v>806</v>
      </c>
      <c r="C384" s="64" t="s">
        <v>936</v>
      </c>
      <c r="D384" s="295"/>
      <c r="E384" s="320"/>
      <c r="F384" s="321"/>
      <c r="G384" s="307"/>
      <c r="H384" s="99"/>
    </row>
    <row r="385" spans="1:9" ht="31.5">
      <c r="A385" s="62" t="s">
        <v>807</v>
      </c>
      <c r="B385" s="71" t="s">
        <v>808</v>
      </c>
      <c r="C385" s="64" t="s">
        <v>936</v>
      </c>
      <c r="D385" s="295"/>
      <c r="E385" s="320"/>
      <c r="F385" s="321"/>
      <c r="G385" s="307"/>
      <c r="H385" s="99"/>
    </row>
    <row r="386" spans="1:9" ht="18.75">
      <c r="A386" s="62" t="s">
        <v>809</v>
      </c>
      <c r="B386" s="71" t="s">
        <v>810</v>
      </c>
      <c r="C386" s="64" t="s">
        <v>936</v>
      </c>
      <c r="D386" s="295"/>
      <c r="E386" s="320"/>
      <c r="F386" s="321"/>
      <c r="G386" s="307"/>
      <c r="H386" s="99"/>
    </row>
    <row r="387" spans="1:9" ht="18.75">
      <c r="A387" s="62" t="s">
        <v>811</v>
      </c>
      <c r="B387" s="71" t="s">
        <v>192</v>
      </c>
      <c r="C387" s="64" t="s">
        <v>936</v>
      </c>
      <c r="D387" s="295"/>
      <c r="E387" s="320"/>
      <c r="F387" s="321"/>
      <c r="G387" s="307"/>
      <c r="H387" s="99"/>
    </row>
    <row r="388" spans="1:9" ht="18.75">
      <c r="A388" s="62" t="s">
        <v>812</v>
      </c>
      <c r="B388" s="71" t="s">
        <v>810</v>
      </c>
      <c r="C388" s="64" t="s">
        <v>936</v>
      </c>
      <c r="D388" s="295"/>
      <c r="E388" s="320"/>
      <c r="F388" s="321"/>
      <c r="G388" s="307"/>
      <c r="H388" s="99"/>
    </row>
    <row r="389" spans="1:9" ht="30" customHeight="1">
      <c r="A389" s="340" t="s">
        <v>186</v>
      </c>
      <c r="B389" s="338" t="s">
        <v>813</v>
      </c>
      <c r="C389" s="64" t="s">
        <v>936</v>
      </c>
      <c r="D389" s="268">
        <f>D155</f>
        <v>0</v>
      </c>
      <c r="E389" s="268">
        <f>E155</f>
        <v>0</v>
      </c>
      <c r="F389" s="269">
        <f t="shared" ref="F389" si="47">E389-D389</f>
        <v>0</v>
      </c>
      <c r="G389" s="266" t="e">
        <f t="shared" ref="G389" si="48">F389/D389*100</f>
        <v>#DIV/0!</v>
      </c>
      <c r="I389" s="327"/>
    </row>
    <row r="390" spans="1:9" ht="18.75">
      <c r="A390" s="62" t="s">
        <v>187</v>
      </c>
      <c r="B390" s="70" t="s">
        <v>632</v>
      </c>
      <c r="C390" s="64" t="s">
        <v>936</v>
      </c>
      <c r="D390" s="295"/>
      <c r="E390" s="320"/>
      <c r="F390" s="321"/>
      <c r="G390" s="307"/>
      <c r="H390" s="99"/>
    </row>
    <row r="391" spans="1:9" ht="31.5">
      <c r="A391" s="62" t="s">
        <v>814</v>
      </c>
      <c r="B391" s="70" t="s">
        <v>815</v>
      </c>
      <c r="C391" s="64" t="s">
        <v>936</v>
      </c>
      <c r="D391" s="295"/>
      <c r="E391" s="320"/>
      <c r="F391" s="321"/>
      <c r="G391" s="307"/>
      <c r="H391" s="99"/>
    </row>
    <row r="392" spans="1:9" ht="18.75">
      <c r="A392" s="62" t="s">
        <v>816</v>
      </c>
      <c r="B392" s="71" t="s">
        <v>188</v>
      </c>
      <c r="C392" s="64" t="s">
        <v>936</v>
      </c>
      <c r="D392" s="295"/>
      <c r="E392" s="320"/>
      <c r="F392" s="321"/>
      <c r="G392" s="307"/>
      <c r="H392" s="99"/>
    </row>
    <row r="393" spans="1:9" ht="18.75">
      <c r="A393" s="62" t="s">
        <v>817</v>
      </c>
      <c r="B393" s="100" t="s">
        <v>189</v>
      </c>
      <c r="C393" s="64" t="s">
        <v>936</v>
      </c>
      <c r="D393" s="295"/>
      <c r="E393" s="320"/>
      <c r="F393" s="321"/>
      <c r="G393" s="307"/>
      <c r="H393" s="99"/>
    </row>
    <row r="394" spans="1:9" ht="31.5">
      <c r="A394" s="62" t="s">
        <v>190</v>
      </c>
      <c r="B394" s="68" t="s">
        <v>818</v>
      </c>
      <c r="C394" s="64" t="s">
        <v>936</v>
      </c>
      <c r="D394" s="295"/>
      <c r="E394" s="323"/>
      <c r="F394" s="324"/>
      <c r="G394" s="307"/>
      <c r="H394" s="99"/>
    </row>
    <row r="395" spans="1:9" ht="31.5">
      <c r="A395" s="62" t="s">
        <v>819</v>
      </c>
      <c r="B395" s="70" t="s">
        <v>280</v>
      </c>
      <c r="C395" s="64" t="s">
        <v>936</v>
      </c>
      <c r="D395" s="295"/>
      <c r="E395" s="323"/>
      <c r="F395" s="324"/>
      <c r="G395" s="307"/>
      <c r="H395" s="99"/>
    </row>
    <row r="396" spans="1:9" ht="31.5">
      <c r="A396" s="62" t="s">
        <v>820</v>
      </c>
      <c r="B396" s="70" t="s">
        <v>281</v>
      </c>
      <c r="C396" s="64" t="s">
        <v>936</v>
      </c>
      <c r="D396" s="295"/>
      <c r="E396" s="323"/>
      <c r="F396" s="324"/>
      <c r="G396" s="307"/>
      <c r="H396" s="99"/>
    </row>
    <row r="397" spans="1:9" ht="31.5">
      <c r="A397" s="62" t="s">
        <v>821</v>
      </c>
      <c r="B397" s="70" t="s">
        <v>282</v>
      </c>
      <c r="C397" s="64" t="s">
        <v>936</v>
      </c>
      <c r="D397" s="295"/>
      <c r="E397" s="323"/>
      <c r="F397" s="324"/>
      <c r="G397" s="307"/>
      <c r="H397" s="99"/>
    </row>
    <row r="398" spans="1:9" ht="18.75">
      <c r="A398" s="62" t="s">
        <v>191</v>
      </c>
      <c r="B398" s="68" t="s">
        <v>822</v>
      </c>
      <c r="C398" s="64" t="s">
        <v>936</v>
      </c>
      <c r="D398" s="295"/>
      <c r="E398" s="323"/>
      <c r="F398" s="324"/>
      <c r="G398" s="307"/>
      <c r="H398" s="99"/>
    </row>
    <row r="399" spans="1:9">
      <c r="A399" s="62" t="s">
        <v>193</v>
      </c>
      <c r="B399" s="69" t="s">
        <v>823</v>
      </c>
      <c r="C399" s="64" t="s">
        <v>936</v>
      </c>
      <c r="D399" s="269">
        <f>D408</f>
        <v>0</v>
      </c>
      <c r="E399" s="269">
        <f>E408</f>
        <v>0</v>
      </c>
      <c r="F399" s="295">
        <f t="shared" ref="F399" si="49">E399-D399</f>
        <v>0</v>
      </c>
      <c r="G399" s="306" t="e">
        <f t="shared" ref="G399" si="50">F399/D399*100</f>
        <v>#DIV/0!</v>
      </c>
      <c r="H399" s="267"/>
    </row>
    <row r="400" spans="1:9" ht="18.75">
      <c r="A400" s="62" t="s">
        <v>194</v>
      </c>
      <c r="B400" s="68" t="s">
        <v>824</v>
      </c>
      <c r="C400" s="64" t="s">
        <v>936</v>
      </c>
      <c r="D400" s="295"/>
      <c r="E400" s="320"/>
      <c r="F400" s="321"/>
      <c r="G400" s="306"/>
      <c r="H400" s="99"/>
    </row>
    <row r="401" spans="1:8" ht="18.75">
      <c r="A401" s="62" t="s">
        <v>195</v>
      </c>
      <c r="B401" s="70" t="s">
        <v>179</v>
      </c>
      <c r="C401" s="64" t="s">
        <v>936</v>
      </c>
      <c r="D401" s="295"/>
      <c r="E401" s="320"/>
      <c r="F401" s="321"/>
      <c r="G401" s="307"/>
      <c r="H401" s="99"/>
    </row>
    <row r="402" spans="1:8" ht="31.5">
      <c r="A402" s="62" t="s">
        <v>825</v>
      </c>
      <c r="B402" s="70" t="s">
        <v>280</v>
      </c>
      <c r="C402" s="64" t="s">
        <v>936</v>
      </c>
      <c r="D402" s="295"/>
      <c r="E402" s="320"/>
      <c r="F402" s="321"/>
      <c r="G402" s="307"/>
      <c r="H402" s="99"/>
    </row>
    <row r="403" spans="1:8" ht="31.5">
      <c r="A403" s="62" t="s">
        <v>826</v>
      </c>
      <c r="B403" s="70" t="s">
        <v>281</v>
      </c>
      <c r="C403" s="64" t="s">
        <v>936</v>
      </c>
      <c r="D403" s="295"/>
      <c r="E403" s="320"/>
      <c r="F403" s="321"/>
      <c r="G403" s="307"/>
      <c r="H403" s="99"/>
    </row>
    <row r="404" spans="1:8" ht="31.5">
      <c r="A404" s="62" t="s">
        <v>827</v>
      </c>
      <c r="B404" s="70" t="s">
        <v>282</v>
      </c>
      <c r="C404" s="64" t="s">
        <v>936</v>
      </c>
      <c r="D404" s="295"/>
      <c r="E404" s="320"/>
      <c r="F404" s="321"/>
      <c r="G404" s="307"/>
      <c r="H404" s="99"/>
    </row>
    <row r="405" spans="1:8" ht="18.75">
      <c r="A405" s="62" t="s">
        <v>196</v>
      </c>
      <c r="B405" s="70" t="s">
        <v>620</v>
      </c>
      <c r="C405" s="64" t="s">
        <v>936</v>
      </c>
      <c r="D405" s="295"/>
      <c r="E405" s="320"/>
      <c r="F405" s="321"/>
      <c r="G405" s="307"/>
      <c r="H405" s="99"/>
    </row>
    <row r="406" spans="1:8" ht="18.75">
      <c r="A406" s="62" t="s">
        <v>197</v>
      </c>
      <c r="B406" s="70" t="s">
        <v>181</v>
      </c>
      <c r="C406" s="64" t="s">
        <v>936</v>
      </c>
      <c r="D406" s="295"/>
      <c r="E406" s="320"/>
      <c r="F406" s="321"/>
      <c r="G406" s="307"/>
      <c r="H406" s="99"/>
    </row>
    <row r="407" spans="1:8" ht="18.75">
      <c r="A407" s="62" t="s">
        <v>198</v>
      </c>
      <c r="B407" s="70" t="s">
        <v>625</v>
      </c>
      <c r="C407" s="64" t="s">
        <v>936</v>
      </c>
      <c r="D407" s="295"/>
      <c r="E407" s="320"/>
      <c r="F407" s="321"/>
      <c r="G407" s="307"/>
      <c r="H407" s="99"/>
    </row>
    <row r="408" spans="1:8">
      <c r="A408" s="62" t="s">
        <v>199</v>
      </c>
      <c r="B408" s="70" t="s">
        <v>183</v>
      </c>
      <c r="C408" s="64" t="s">
        <v>936</v>
      </c>
      <c r="D408" s="308"/>
      <c r="E408" s="308"/>
      <c r="F408" s="295">
        <f t="shared" ref="F408" si="51">E408-D408</f>
        <v>0</v>
      </c>
      <c r="G408" s="306" t="e">
        <f t="shared" ref="G408" si="52">F408/D408*100</f>
        <v>#DIV/0!</v>
      </c>
      <c r="H408" s="99"/>
    </row>
    <row r="409" spans="1:8" ht="18.75">
      <c r="A409" s="62" t="s">
        <v>200</v>
      </c>
      <c r="B409" s="70" t="s">
        <v>632</v>
      </c>
      <c r="C409" s="64" t="s">
        <v>936</v>
      </c>
      <c r="D409" s="318"/>
      <c r="E409" s="321"/>
      <c r="F409" s="321"/>
      <c r="G409" s="307"/>
      <c r="H409" s="99"/>
    </row>
    <row r="410" spans="1:8" ht="31.5">
      <c r="A410" s="62" t="s">
        <v>201</v>
      </c>
      <c r="B410" s="70" t="s">
        <v>635</v>
      </c>
      <c r="C410" s="64" t="s">
        <v>936</v>
      </c>
      <c r="D410" s="318"/>
      <c r="E410" s="321"/>
      <c r="F410" s="321"/>
      <c r="G410" s="307"/>
      <c r="H410" s="99"/>
    </row>
    <row r="411" spans="1:8" ht="18.75">
      <c r="A411" s="62" t="s">
        <v>202</v>
      </c>
      <c r="B411" s="71" t="s">
        <v>188</v>
      </c>
      <c r="C411" s="64" t="s">
        <v>936</v>
      </c>
      <c r="D411" s="318"/>
      <c r="E411" s="321"/>
      <c r="F411" s="321"/>
      <c r="G411" s="307"/>
      <c r="H411" s="99"/>
    </row>
    <row r="412" spans="1:8" ht="18.75">
      <c r="A412" s="62" t="s">
        <v>203</v>
      </c>
      <c r="B412" s="100" t="s">
        <v>189</v>
      </c>
      <c r="C412" s="64" t="s">
        <v>936</v>
      </c>
      <c r="D412" s="318"/>
      <c r="E412" s="321"/>
      <c r="F412" s="321"/>
      <c r="G412" s="307"/>
      <c r="H412" s="99"/>
    </row>
    <row r="413" spans="1:8" ht="18.75">
      <c r="A413" s="62" t="s">
        <v>204</v>
      </c>
      <c r="B413" s="68" t="s">
        <v>828</v>
      </c>
      <c r="C413" s="64" t="s">
        <v>936</v>
      </c>
      <c r="D413" s="318"/>
      <c r="E413" s="324"/>
      <c r="F413" s="324"/>
      <c r="G413" s="307"/>
      <c r="H413" s="99"/>
    </row>
    <row r="414" spans="1:8" ht="18.75">
      <c r="A414" s="62" t="s">
        <v>205</v>
      </c>
      <c r="B414" s="68" t="s">
        <v>206</v>
      </c>
      <c r="C414" s="64" t="s">
        <v>936</v>
      </c>
      <c r="D414" s="318"/>
      <c r="E414" s="324"/>
      <c r="F414" s="324"/>
      <c r="G414" s="307"/>
      <c r="H414" s="99"/>
    </row>
    <row r="415" spans="1:8" ht="18.75">
      <c r="A415" s="62" t="s">
        <v>207</v>
      </c>
      <c r="B415" s="70" t="s">
        <v>179</v>
      </c>
      <c r="C415" s="64" t="s">
        <v>936</v>
      </c>
      <c r="D415" s="318"/>
      <c r="E415" s="324"/>
      <c r="F415" s="324"/>
      <c r="G415" s="98"/>
      <c r="H415" s="99"/>
    </row>
    <row r="416" spans="1:8" ht="31.5">
      <c r="A416" s="62" t="s">
        <v>829</v>
      </c>
      <c r="B416" s="70" t="s">
        <v>280</v>
      </c>
      <c r="C416" s="64" t="s">
        <v>936</v>
      </c>
      <c r="D416" s="318"/>
      <c r="E416" s="324"/>
      <c r="F416" s="324"/>
      <c r="G416" s="98"/>
      <c r="H416" s="99"/>
    </row>
    <row r="417" spans="1:10" ht="31.5">
      <c r="A417" s="62" t="s">
        <v>830</v>
      </c>
      <c r="B417" s="70" t="s">
        <v>281</v>
      </c>
      <c r="C417" s="64" t="s">
        <v>936</v>
      </c>
      <c r="D417" s="318"/>
      <c r="E417" s="324"/>
      <c r="F417" s="324"/>
      <c r="G417" s="98"/>
      <c r="H417" s="99"/>
    </row>
    <row r="418" spans="1:10" ht="31.5">
      <c r="A418" s="62" t="s">
        <v>831</v>
      </c>
      <c r="B418" s="70" t="s">
        <v>282</v>
      </c>
      <c r="C418" s="64" t="s">
        <v>936</v>
      </c>
      <c r="D418" s="318"/>
      <c r="E418" s="324"/>
      <c r="F418" s="324"/>
      <c r="G418" s="98"/>
      <c r="H418" s="99"/>
    </row>
    <row r="419" spans="1:10" ht="18.75">
      <c r="A419" s="62" t="s">
        <v>208</v>
      </c>
      <c r="B419" s="70" t="s">
        <v>620</v>
      </c>
      <c r="C419" s="64" t="s">
        <v>936</v>
      </c>
      <c r="D419" s="318"/>
      <c r="E419" s="324"/>
      <c r="F419" s="324"/>
      <c r="G419" s="98"/>
      <c r="H419" s="99"/>
    </row>
    <row r="420" spans="1:10" ht="18.75">
      <c r="A420" s="62" t="s">
        <v>209</v>
      </c>
      <c r="B420" s="70" t="s">
        <v>181</v>
      </c>
      <c r="C420" s="64" t="s">
        <v>936</v>
      </c>
      <c r="D420" s="318"/>
      <c r="E420" s="324"/>
      <c r="F420" s="324"/>
      <c r="G420" s="98"/>
      <c r="H420" s="99"/>
    </row>
    <row r="421" spans="1:10" ht="18.75">
      <c r="A421" s="62" t="s">
        <v>210</v>
      </c>
      <c r="B421" s="70" t="s">
        <v>625</v>
      </c>
      <c r="C421" s="64" t="s">
        <v>936</v>
      </c>
      <c r="D421" s="318"/>
      <c r="E421" s="324"/>
      <c r="F421" s="324"/>
      <c r="G421" s="98"/>
      <c r="H421" s="99"/>
    </row>
    <row r="422" spans="1:10" ht="18.75">
      <c r="A422" s="62" t="s">
        <v>211</v>
      </c>
      <c r="B422" s="70" t="s">
        <v>183</v>
      </c>
      <c r="C422" s="64" t="s">
        <v>936</v>
      </c>
      <c r="D422" s="318"/>
      <c r="E422" s="324"/>
      <c r="F422" s="324"/>
      <c r="G422" s="98"/>
      <c r="H422" s="99"/>
    </row>
    <row r="423" spans="1:10" ht="18.75">
      <c r="A423" s="62" t="s">
        <v>212</v>
      </c>
      <c r="B423" s="70" t="s">
        <v>632</v>
      </c>
      <c r="C423" s="64" t="s">
        <v>936</v>
      </c>
      <c r="D423" s="318"/>
      <c r="E423" s="324"/>
      <c r="F423" s="324"/>
      <c r="G423" s="98"/>
      <c r="H423" s="99"/>
    </row>
    <row r="424" spans="1:10" ht="31.5">
      <c r="A424" s="62" t="s">
        <v>213</v>
      </c>
      <c r="B424" s="70" t="s">
        <v>635</v>
      </c>
      <c r="C424" s="64" t="s">
        <v>936</v>
      </c>
      <c r="D424" s="318"/>
      <c r="E424" s="324"/>
      <c r="F424" s="324"/>
      <c r="G424" s="98"/>
      <c r="H424" s="99"/>
    </row>
    <row r="425" spans="1:10" ht="18.75">
      <c r="A425" s="62" t="s">
        <v>214</v>
      </c>
      <c r="B425" s="100" t="s">
        <v>188</v>
      </c>
      <c r="C425" s="64" t="s">
        <v>936</v>
      </c>
      <c r="D425" s="318"/>
      <c r="E425" s="324"/>
      <c r="F425" s="324"/>
      <c r="G425" s="98"/>
      <c r="H425" s="99"/>
    </row>
    <row r="426" spans="1:10" ht="18.75">
      <c r="A426" s="62" t="s">
        <v>215</v>
      </c>
      <c r="B426" s="100" t="s">
        <v>189</v>
      </c>
      <c r="C426" s="64" t="s">
        <v>936</v>
      </c>
      <c r="D426" s="318"/>
      <c r="E426" s="324"/>
      <c r="F426" s="324"/>
      <c r="G426" s="98"/>
      <c r="H426" s="99"/>
    </row>
    <row r="427" spans="1:10" ht="18.75">
      <c r="A427" s="62" t="s">
        <v>216</v>
      </c>
      <c r="B427" s="69" t="s">
        <v>832</v>
      </c>
      <c r="C427" s="64" t="s">
        <v>936</v>
      </c>
      <c r="D427" s="318"/>
      <c r="E427" s="324"/>
      <c r="F427" s="324"/>
      <c r="G427" s="101"/>
      <c r="H427" s="99"/>
    </row>
    <row r="428" spans="1:10" ht="18.75">
      <c r="A428" s="62" t="s">
        <v>217</v>
      </c>
      <c r="B428" s="69" t="s">
        <v>833</v>
      </c>
      <c r="C428" s="64" t="s">
        <v>936</v>
      </c>
      <c r="D428" s="65"/>
      <c r="E428" s="97"/>
      <c r="F428" s="97"/>
      <c r="G428" s="98"/>
      <c r="H428" s="99"/>
    </row>
    <row r="429" spans="1:10" ht="18.75">
      <c r="A429" s="62" t="s">
        <v>218</v>
      </c>
      <c r="B429" s="68" t="s">
        <v>834</v>
      </c>
      <c r="C429" s="64" t="s">
        <v>936</v>
      </c>
      <c r="D429" s="65"/>
      <c r="E429" s="97"/>
      <c r="F429" s="97"/>
      <c r="G429" s="98"/>
      <c r="H429" s="99"/>
      <c r="I429" s="102"/>
      <c r="J429" s="103"/>
    </row>
    <row r="430" spans="1:10" ht="18.75">
      <c r="A430" s="62" t="s">
        <v>219</v>
      </c>
      <c r="B430" s="68" t="s">
        <v>220</v>
      </c>
      <c r="C430" s="64" t="s">
        <v>936</v>
      </c>
      <c r="D430" s="65"/>
      <c r="E430" s="97"/>
      <c r="F430" s="97"/>
      <c r="G430" s="98"/>
      <c r="H430" s="99"/>
      <c r="I430" s="104"/>
    </row>
    <row r="431" spans="1:10" ht="18.75">
      <c r="A431" s="62" t="s">
        <v>221</v>
      </c>
      <c r="B431" s="96" t="s">
        <v>222</v>
      </c>
      <c r="C431" s="64" t="s">
        <v>936</v>
      </c>
      <c r="D431" s="65"/>
      <c r="E431" s="97"/>
      <c r="F431" s="97"/>
      <c r="G431" s="98"/>
      <c r="H431" s="99"/>
    </row>
    <row r="432" spans="1:10" ht="18.75">
      <c r="A432" s="62" t="s">
        <v>223</v>
      </c>
      <c r="B432" s="69" t="s">
        <v>224</v>
      </c>
      <c r="C432" s="64" t="s">
        <v>936</v>
      </c>
      <c r="D432" s="65"/>
      <c r="E432" s="97"/>
      <c r="F432" s="97"/>
      <c r="G432" s="98"/>
      <c r="H432" s="99"/>
    </row>
    <row r="433" spans="1:8" ht="18.75">
      <c r="A433" s="62" t="s">
        <v>225</v>
      </c>
      <c r="B433" s="69" t="s">
        <v>226</v>
      </c>
      <c r="C433" s="64" t="s">
        <v>936</v>
      </c>
      <c r="D433" s="65"/>
      <c r="E433" s="97"/>
      <c r="F433" s="97"/>
      <c r="G433" s="98"/>
      <c r="H433" s="99"/>
    </row>
    <row r="434" spans="1:8" ht="18.75">
      <c r="A434" s="62" t="s">
        <v>227</v>
      </c>
      <c r="B434" s="69" t="s">
        <v>835</v>
      </c>
      <c r="C434" s="64" t="s">
        <v>936</v>
      </c>
      <c r="D434" s="65"/>
      <c r="E434" s="97"/>
      <c r="F434" s="97"/>
      <c r="G434" s="98"/>
      <c r="H434" s="99"/>
    </row>
    <row r="435" spans="1:8" ht="18.75">
      <c r="A435" s="62" t="s">
        <v>228</v>
      </c>
      <c r="B435" s="69" t="s">
        <v>229</v>
      </c>
      <c r="C435" s="64" t="s">
        <v>936</v>
      </c>
      <c r="D435" s="65"/>
      <c r="E435" s="97"/>
      <c r="F435" s="97"/>
      <c r="G435" s="98"/>
      <c r="H435" s="99"/>
    </row>
    <row r="436" spans="1:8" ht="18.75">
      <c r="A436" s="62" t="s">
        <v>230</v>
      </c>
      <c r="B436" s="69" t="s">
        <v>231</v>
      </c>
      <c r="C436" s="64" t="s">
        <v>936</v>
      </c>
      <c r="D436" s="65"/>
      <c r="E436" s="97"/>
      <c r="F436" s="97"/>
      <c r="G436" s="98"/>
      <c r="H436" s="99"/>
    </row>
    <row r="437" spans="1:8" ht="18.75">
      <c r="A437" s="62" t="s">
        <v>232</v>
      </c>
      <c r="B437" s="68" t="s">
        <v>233</v>
      </c>
      <c r="C437" s="64" t="s">
        <v>936</v>
      </c>
      <c r="D437" s="65"/>
      <c r="E437" s="97"/>
      <c r="F437" s="97"/>
      <c r="G437" s="98"/>
      <c r="H437" s="99"/>
    </row>
    <row r="438" spans="1:8" ht="31.5">
      <c r="A438" s="62" t="s">
        <v>234</v>
      </c>
      <c r="B438" s="70" t="s">
        <v>235</v>
      </c>
      <c r="C438" s="64" t="s">
        <v>936</v>
      </c>
      <c r="D438" s="65"/>
      <c r="E438" s="105"/>
      <c r="F438" s="105"/>
      <c r="G438" s="98"/>
      <c r="H438" s="99"/>
    </row>
    <row r="439" spans="1:8" ht="18.75">
      <c r="A439" s="62" t="s">
        <v>236</v>
      </c>
      <c r="B439" s="68" t="s">
        <v>237</v>
      </c>
      <c r="C439" s="64" t="s">
        <v>936</v>
      </c>
      <c r="D439" s="65"/>
      <c r="E439" s="105"/>
      <c r="F439" s="105"/>
      <c r="G439" s="98"/>
      <c r="H439" s="99"/>
    </row>
    <row r="440" spans="1:8" ht="31.5">
      <c r="A440" s="62" t="s">
        <v>238</v>
      </c>
      <c r="B440" s="70" t="s">
        <v>239</v>
      </c>
      <c r="C440" s="64" t="s">
        <v>936</v>
      </c>
      <c r="D440" s="65"/>
      <c r="E440" s="105"/>
      <c r="F440" s="105"/>
      <c r="G440" s="98"/>
      <c r="H440" s="99"/>
    </row>
    <row r="441" spans="1:8" ht="18.75">
      <c r="A441" s="62" t="s">
        <v>240</v>
      </c>
      <c r="B441" s="69" t="s">
        <v>241</v>
      </c>
      <c r="C441" s="64" t="s">
        <v>936</v>
      </c>
      <c r="D441" s="65"/>
      <c r="E441" s="97"/>
      <c r="F441" s="97"/>
      <c r="G441" s="98"/>
      <c r="H441" s="99"/>
    </row>
    <row r="442" spans="1:8" ht="19.5" thickBot="1">
      <c r="A442" s="72" t="s">
        <v>242</v>
      </c>
      <c r="B442" s="106" t="s">
        <v>243</v>
      </c>
      <c r="C442" s="64" t="s">
        <v>936</v>
      </c>
      <c r="D442" s="74"/>
      <c r="E442" s="107"/>
      <c r="F442" s="107"/>
      <c r="G442" s="108"/>
      <c r="H442" s="109"/>
    </row>
    <row r="443" spans="1:8">
      <c r="A443" s="59" t="s">
        <v>357</v>
      </c>
      <c r="B443" s="60" t="s">
        <v>350</v>
      </c>
      <c r="C443" s="110" t="s">
        <v>448</v>
      </c>
      <c r="D443" s="111"/>
      <c r="E443" s="228"/>
      <c r="F443" s="228"/>
      <c r="G443" s="112"/>
      <c r="H443" s="113"/>
    </row>
    <row r="444" spans="1:8" ht="47.25">
      <c r="A444" s="114" t="s">
        <v>836</v>
      </c>
      <c r="B444" s="69" t="s">
        <v>837</v>
      </c>
      <c r="C444" s="64" t="s">
        <v>936</v>
      </c>
      <c r="D444" s="74"/>
      <c r="E444" s="115"/>
      <c r="F444" s="115"/>
      <c r="G444" s="116"/>
      <c r="H444" s="117"/>
    </row>
    <row r="445" spans="1:8">
      <c r="A445" s="114" t="s">
        <v>360</v>
      </c>
      <c r="B445" s="68" t="s">
        <v>838</v>
      </c>
      <c r="C445" s="64" t="s">
        <v>936</v>
      </c>
      <c r="D445" s="74"/>
      <c r="E445" s="115"/>
      <c r="F445" s="115"/>
      <c r="G445" s="116"/>
      <c r="H445" s="117"/>
    </row>
    <row r="446" spans="1:8" ht="31.5">
      <c r="A446" s="114" t="s">
        <v>361</v>
      </c>
      <c r="B446" s="68" t="s">
        <v>839</v>
      </c>
      <c r="C446" s="64" t="s">
        <v>936</v>
      </c>
      <c r="D446" s="74"/>
      <c r="E446" s="115"/>
      <c r="F446" s="115"/>
      <c r="G446" s="116"/>
      <c r="H446" s="117"/>
    </row>
    <row r="447" spans="1:8">
      <c r="A447" s="114" t="s">
        <v>362</v>
      </c>
      <c r="B447" s="68" t="s">
        <v>840</v>
      </c>
      <c r="C447" s="64" t="s">
        <v>936</v>
      </c>
      <c r="D447" s="74"/>
      <c r="E447" s="115"/>
      <c r="F447" s="115"/>
      <c r="G447" s="116"/>
      <c r="H447" s="117"/>
    </row>
    <row r="448" spans="1:8" ht="31.5">
      <c r="A448" s="114" t="s">
        <v>363</v>
      </c>
      <c r="B448" s="69" t="s">
        <v>841</v>
      </c>
      <c r="C448" s="90" t="s">
        <v>448</v>
      </c>
      <c r="D448" s="118"/>
      <c r="E448" s="115"/>
      <c r="F448" s="115"/>
      <c r="G448" s="116"/>
      <c r="H448" s="117"/>
    </row>
    <row r="449" spans="1:8">
      <c r="A449" s="114" t="s">
        <v>842</v>
      </c>
      <c r="B449" s="68" t="s">
        <v>843</v>
      </c>
      <c r="C449" s="64" t="s">
        <v>936</v>
      </c>
      <c r="D449" s="74"/>
      <c r="E449" s="115"/>
      <c r="F449" s="115"/>
      <c r="G449" s="116"/>
      <c r="H449" s="117"/>
    </row>
    <row r="450" spans="1:8">
      <c r="A450" s="114" t="s">
        <v>844</v>
      </c>
      <c r="B450" s="68" t="s">
        <v>845</v>
      </c>
      <c r="C450" s="64" t="s">
        <v>936</v>
      </c>
      <c r="D450" s="74"/>
      <c r="E450" s="115"/>
      <c r="F450" s="115"/>
      <c r="G450" s="116"/>
      <c r="H450" s="117"/>
    </row>
    <row r="451" spans="1:8" ht="16.5" thickBot="1">
      <c r="A451" s="119" t="s">
        <v>846</v>
      </c>
      <c r="B451" s="120" t="s">
        <v>847</v>
      </c>
      <c r="C451" s="78" t="s">
        <v>936</v>
      </c>
      <c r="D451" s="79"/>
      <c r="E451" s="121"/>
      <c r="F451" s="121"/>
      <c r="G451" s="122"/>
      <c r="H451" s="123"/>
    </row>
    <row r="452" spans="1:8">
      <c r="A452" s="124"/>
      <c r="B452" s="125"/>
      <c r="C452" s="126"/>
      <c r="D452" s="126"/>
      <c r="E452" s="127"/>
      <c r="F452" s="127"/>
      <c r="G452" s="128"/>
      <c r="H452" s="128"/>
    </row>
    <row r="453" spans="1:8">
      <c r="A453" s="124"/>
      <c r="B453" s="125"/>
      <c r="C453" s="126"/>
      <c r="D453" s="126"/>
      <c r="E453" s="127"/>
      <c r="F453" s="127"/>
      <c r="G453" s="128"/>
      <c r="H453" s="128"/>
    </row>
    <row r="454" spans="1:8">
      <c r="A454" s="209" t="s">
        <v>848</v>
      </c>
      <c r="B454" s="125"/>
      <c r="C454" s="126"/>
      <c r="D454" s="126"/>
      <c r="E454" s="127"/>
      <c r="F454" s="127"/>
      <c r="G454" s="128"/>
      <c r="H454" s="128"/>
    </row>
    <row r="455" spans="1:8">
      <c r="A455" s="545" t="s">
        <v>849</v>
      </c>
      <c r="B455" s="545"/>
      <c r="C455" s="545"/>
      <c r="D455" s="545"/>
      <c r="E455" s="545"/>
      <c r="F455" s="545"/>
      <c r="G455" s="545"/>
      <c r="H455" s="545"/>
    </row>
    <row r="456" spans="1:8">
      <c r="A456" s="545" t="s">
        <v>850</v>
      </c>
      <c r="B456" s="545"/>
      <c r="C456" s="545"/>
      <c r="D456" s="545"/>
      <c r="E456" s="545"/>
      <c r="F456" s="545"/>
      <c r="G456" s="545"/>
      <c r="H456" s="545"/>
    </row>
    <row r="457" spans="1:8" ht="18" customHeight="1">
      <c r="A457" s="545" t="s">
        <v>851</v>
      </c>
      <c r="B457" s="545"/>
      <c r="C457" s="545"/>
      <c r="D457" s="545"/>
      <c r="E457" s="545"/>
      <c r="F457" s="545"/>
      <c r="G457" s="545"/>
      <c r="H457" s="545"/>
    </row>
    <row r="458" spans="1:8" ht="30.75" customHeight="1">
      <c r="A458" s="525" t="s">
        <v>852</v>
      </c>
      <c r="B458" s="525"/>
      <c r="C458" s="525"/>
      <c r="D458" s="525"/>
      <c r="E458" s="525"/>
      <c r="F458" s="525"/>
      <c r="G458" s="525"/>
      <c r="H458" s="525"/>
    </row>
    <row r="459" spans="1:8">
      <c r="A459" s="537" t="s">
        <v>853</v>
      </c>
      <c r="B459" s="537"/>
      <c r="C459" s="537"/>
      <c r="D459" s="537"/>
      <c r="E459" s="537"/>
      <c r="F459" s="537"/>
      <c r="G459" s="537"/>
      <c r="H459" s="537"/>
    </row>
    <row r="461" spans="1:8" ht="18.75">
      <c r="B461" s="309" t="s">
        <v>1030</v>
      </c>
      <c r="C461" s="316"/>
      <c r="D461" s="316"/>
      <c r="E461" s="316"/>
      <c r="F461" s="316"/>
      <c r="G461" s="316"/>
      <c r="H461" s="316"/>
    </row>
    <row r="462" spans="1:8" ht="18.75">
      <c r="B462" s="316"/>
      <c r="C462" s="316"/>
      <c r="D462" s="316"/>
      <c r="E462" s="316"/>
      <c r="F462" s="316"/>
      <c r="G462" s="316"/>
      <c r="H462" s="316"/>
    </row>
  </sheetData>
  <customSheetViews>
    <customSheetView guid="{500C2F4F-1743-499A-A051-20565DBF52B2}" scale="90" showPageBreaks="1" printArea="1" view="pageBreakPreview">
      <selection activeCell="K13" sqref="K13"/>
      <pageMargins left="0.78740157480314965" right="0.39370078740157483" top="0.78740157480314965" bottom="0.78740157480314965" header="0.31496062992125984" footer="0.31496062992125984"/>
      <pageSetup paperSize="9" scale="80" fitToHeight="5" orientation="landscape" r:id="rId1"/>
    </customSheetView>
  </customSheetViews>
  <mergeCells count="30">
    <mergeCell ref="A459:H459"/>
    <mergeCell ref="D19:E19"/>
    <mergeCell ref="F19:G19"/>
    <mergeCell ref="H19:H20"/>
    <mergeCell ref="D370:E370"/>
    <mergeCell ref="F370:G370"/>
    <mergeCell ref="H370:H371"/>
    <mergeCell ref="A373:B373"/>
    <mergeCell ref="A455:H455"/>
    <mergeCell ref="A456:H456"/>
    <mergeCell ref="A457:H457"/>
    <mergeCell ref="A22:H22"/>
    <mergeCell ref="A166:H166"/>
    <mergeCell ref="A318:H318"/>
    <mergeCell ref="A368:H369"/>
    <mergeCell ref="A370:A371"/>
    <mergeCell ref="A18:H18"/>
    <mergeCell ref="A458:H458"/>
    <mergeCell ref="A6:H7"/>
    <mergeCell ref="A15:B15"/>
    <mergeCell ref="B370:B371"/>
    <mergeCell ref="C370:C371"/>
    <mergeCell ref="A19:A20"/>
    <mergeCell ref="B19:B20"/>
    <mergeCell ref="C19:C20"/>
    <mergeCell ref="A14:H14"/>
    <mergeCell ref="A9:H9"/>
    <mergeCell ref="A10:H10"/>
    <mergeCell ref="A11:H11"/>
    <mergeCell ref="A12:H12"/>
  </mergeCells>
  <pageMargins left="0.39370078740157483" right="0.19685039370078741" top="0" bottom="0" header="0.31496062992125984" footer="0.31496062992125984"/>
  <pageSetup paperSize="9" scale="70" fitToHeight="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20</vt:i4>
      </vt:variant>
    </vt:vector>
  </HeadingPairs>
  <TitlesOfParts>
    <vt:vector size="40" baseType="lpstr">
      <vt:lpstr>1Ф</vt:lpstr>
      <vt:lpstr>2 Осв</vt:lpstr>
      <vt:lpstr>3 ОС</vt:lpstr>
      <vt:lpstr>4 Пп</vt:lpstr>
      <vt:lpstr>5Вв</vt:lpstr>
      <vt:lpstr>6Вы</vt:lpstr>
      <vt:lpstr>7Кпкз</vt:lpstr>
      <vt:lpstr>8Расш</vt:lpstr>
      <vt:lpstr>9Фп</vt:lpstr>
      <vt:lpstr>10квФ</vt:lpstr>
      <vt:lpstr>11кв истч</vt:lpstr>
      <vt:lpstr>12квОсв</vt:lpstr>
      <vt:lpstr>13квОС</vt:lpstr>
      <vt:lpstr>14квПп</vt:lpstr>
      <vt:lpstr>15квВв</vt:lpstr>
      <vt:lpstr>16квВы</vt:lpstr>
      <vt:lpstr>17квЭт</vt:lpstr>
      <vt:lpstr>18квКпкз</vt:lpstr>
      <vt:lpstr>19квРасш</vt:lpstr>
      <vt:lpstr>20квФп</vt:lpstr>
      <vt:lpstr>'10квФ'!Область_печати</vt:lpstr>
      <vt:lpstr>'11кв истч'!Область_печати</vt:lpstr>
      <vt:lpstr>'12квОсв'!Область_печати</vt:lpstr>
      <vt:lpstr>'13квОС'!Область_печати</vt:lpstr>
      <vt:lpstr>'14квПп'!Область_печати</vt:lpstr>
      <vt:lpstr>'15квВв'!Область_печати</vt:lpstr>
      <vt:lpstr>'16квВы'!Область_печати</vt:lpstr>
      <vt:lpstr>'17квЭт'!Область_печати</vt:lpstr>
      <vt:lpstr>'18квКпкз'!Область_печати</vt:lpstr>
      <vt:lpstr>'19квРасш'!Область_печати</vt:lpstr>
      <vt:lpstr>'1Ф'!Область_печати</vt:lpstr>
      <vt:lpstr>'2 Осв'!Область_печати</vt:lpstr>
      <vt:lpstr>'20квФп'!Область_печати</vt:lpstr>
      <vt:lpstr>'3 ОС'!Область_печати</vt:lpstr>
      <vt:lpstr>'4 Пп'!Область_печати</vt:lpstr>
      <vt:lpstr>'5Вв'!Область_печати</vt:lpstr>
      <vt:lpstr>'6Вы'!Область_печати</vt:lpstr>
      <vt:lpstr>'7Кпкз'!Область_печати</vt:lpstr>
      <vt:lpstr>'8Расш'!Область_печати</vt:lpstr>
      <vt:lpstr>'9Фп'!Область_печати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Бруслиновская Елизавета Романовна</cp:lastModifiedBy>
  <cp:lastPrinted>2024-05-06T08:04:52Z</cp:lastPrinted>
  <dcterms:created xsi:type="dcterms:W3CDTF">2009-07-27T10:10:26Z</dcterms:created>
  <dcterms:modified xsi:type="dcterms:W3CDTF">2025-11-06T06:09:32Z</dcterms:modified>
</cp:coreProperties>
</file>